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WS Work Documents\Project Management\Tatoosh\Meter Installations\Ljungberg\"/>
    </mc:Choice>
  </mc:AlternateContent>
  <xr:revisionPtr revIDLastSave="0" documentId="13_ncr:1_{604652D8-886E-4A6A-A06B-48037FD27F09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Final Cost" sheetId="8" r:id="rId1"/>
    <sheet name="Estimate Form" sheetId="3" r:id="rId2"/>
    <sheet name="Materials Worksheet" sheetId="4" r:id="rId3"/>
    <sheet name="Projected Eng Hrs" sheetId="5" r:id="rId4"/>
    <sheet name="Consolidation Records Migration" sheetId="7" r:id="rId5"/>
  </sheets>
  <externalReferences>
    <externalReference r:id="rId6"/>
  </externalReferences>
  <definedNames>
    <definedName name="_xlnm.Print_Area" localSheetId="4">'Consolidation Records Migration'!$A$1:$D$31</definedName>
    <definedName name="_xlnm.Print_Area" localSheetId="1">'Estimate Form'!$A$1:$H$76</definedName>
    <definedName name="_xlnm.Print_Area" localSheetId="2">'Materials Worksheet'!$B$1:$G$29</definedName>
    <definedName name="_xlnm.Print_Area" localSheetId="3">'Projected Eng Hrs'!$A$1:$E$41</definedName>
  </definedNames>
  <calcPr calcId="162913"/>
</workbook>
</file>

<file path=xl/calcChain.xml><?xml version="1.0" encoding="utf-8"?>
<calcChain xmlns="http://schemas.openxmlformats.org/spreadsheetml/2006/main">
  <c r="F37" i="8" l="1"/>
  <c r="F35" i="8"/>
  <c r="F26" i="8"/>
  <c r="F29" i="8" s="1"/>
  <c r="F17" i="8"/>
  <c r="F16" i="8"/>
  <c r="F15" i="8"/>
  <c r="F14" i="8"/>
  <c r="F13" i="8"/>
  <c r="F12" i="8"/>
  <c r="F11" i="8"/>
  <c r="F10" i="8"/>
  <c r="F9" i="8"/>
  <c r="F8" i="8"/>
  <c r="F7" i="8"/>
  <c r="F6" i="8"/>
  <c r="F20" i="8" l="1"/>
  <c r="F21" i="8" s="1"/>
  <c r="F31" i="8"/>
  <c r="F32" i="8" s="1"/>
  <c r="G69" i="3"/>
  <c r="G60" i="3"/>
  <c r="G33" i="3"/>
  <c r="G32" i="3"/>
  <c r="G39" i="3" l="1"/>
  <c r="G42" i="3" l="1"/>
  <c r="G19" i="3"/>
  <c r="G20" i="3"/>
  <c r="G21" i="3"/>
  <c r="G22" i="3"/>
  <c r="G23" i="3"/>
  <c r="G24" i="3"/>
  <c r="G25" i="3"/>
  <c r="G26" i="3"/>
  <c r="G27" i="3"/>
  <c r="G28" i="3"/>
  <c r="G29" i="3"/>
  <c r="G44" i="3" l="1"/>
  <c r="G46" i="3" s="1"/>
  <c r="E93" i="4"/>
  <c r="E92" i="4"/>
  <c r="E91" i="4"/>
  <c r="E90" i="4"/>
  <c r="E89" i="4"/>
  <c r="E88" i="4"/>
  <c r="E87" i="4"/>
  <c r="E86" i="4"/>
  <c r="E85" i="4"/>
  <c r="N94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18" i="4"/>
  <c r="N96" i="4" l="1"/>
  <c r="N97" i="4" s="1"/>
  <c r="E120" i="4"/>
  <c r="E119" i="4"/>
  <c r="F143" i="4" l="1"/>
  <c r="F144" i="4" s="1"/>
  <c r="F112" i="4" l="1"/>
  <c r="F113" i="4" s="1"/>
  <c r="F96" i="4" l="1"/>
  <c r="F97" i="4" s="1"/>
  <c r="F78" i="4"/>
  <c r="E26" i="5"/>
  <c r="C29" i="7"/>
  <c r="F80" i="4" l="1"/>
  <c r="F81" i="4" s="1"/>
  <c r="F57" i="4"/>
  <c r="G58" i="3"/>
  <c r="E20" i="5"/>
  <c r="F59" i="4" l="1"/>
  <c r="F60" i="4" s="1"/>
  <c r="F61" i="4" s="1"/>
  <c r="F62" i="4" s="1"/>
  <c r="E35" i="5"/>
  <c r="E34" i="5"/>
  <c r="E33" i="5"/>
  <c r="E32" i="5"/>
  <c r="B29" i="5"/>
  <c r="E27" i="5"/>
  <c r="E29" i="5" s="1"/>
  <c r="B23" i="5"/>
  <c r="E21" i="5"/>
  <c r="E19" i="5"/>
  <c r="B16" i="5"/>
  <c r="E14" i="5"/>
  <c r="E13" i="5"/>
  <c r="E12" i="5"/>
  <c r="E23" i="5" l="1"/>
  <c r="B37" i="5"/>
  <c r="B40" i="5" s="1"/>
  <c r="E37" i="5"/>
  <c r="E16" i="5"/>
  <c r="E40" i="5" l="1"/>
  <c r="E41" i="5" s="1"/>
  <c r="G62" i="3" l="1"/>
  <c r="F16" i="4"/>
  <c r="F18" i="4"/>
  <c r="F19" i="4"/>
  <c r="F20" i="4"/>
  <c r="F21" i="4"/>
  <c r="F22" i="4"/>
  <c r="F17" i="4"/>
  <c r="F15" i="4"/>
  <c r="F14" i="4"/>
  <c r="F13" i="4"/>
  <c r="G18" i="3"/>
  <c r="G63" i="3" l="1"/>
  <c r="G64" i="3" s="1"/>
  <c r="F24" i="4"/>
  <c r="F25" i="4" s="1"/>
  <c r="L69" i="3" l="1"/>
  <c r="F39" i="8"/>
  <c r="F42" i="8"/>
</calcChain>
</file>

<file path=xl/sharedStrings.xml><?xml version="1.0" encoding="utf-8"?>
<sst xmlns="http://schemas.openxmlformats.org/spreadsheetml/2006/main" count="526" uniqueCount="240">
  <si>
    <t>Task</t>
  </si>
  <si>
    <t>Hours</t>
  </si>
  <si>
    <t>Rate</t>
  </si>
  <si>
    <t>Total</t>
  </si>
  <si>
    <t>Record Documents</t>
  </si>
  <si>
    <t>P.E. Project Certification</t>
  </si>
  <si>
    <t>Sub Total</t>
  </si>
  <si>
    <t>Classification</t>
  </si>
  <si>
    <t>Engineer</t>
  </si>
  <si>
    <t>Clerical</t>
  </si>
  <si>
    <t xml:space="preserve">                                           </t>
  </si>
  <si>
    <t>Item</t>
  </si>
  <si>
    <t>Description</t>
  </si>
  <si>
    <t>Quant./Units</t>
  </si>
  <si>
    <t>Unit</t>
  </si>
  <si>
    <t>Unit Cost</t>
  </si>
  <si>
    <t>LS</t>
  </si>
  <si>
    <t>Quantity</t>
  </si>
  <si>
    <t>Hydrogeologist</t>
  </si>
  <si>
    <t>Geotechnical Engineer</t>
  </si>
  <si>
    <t>Land Cost</t>
  </si>
  <si>
    <t>Additional Insurance</t>
  </si>
  <si>
    <t>Bonding</t>
  </si>
  <si>
    <t>Contingency</t>
  </si>
  <si>
    <t>Projected Funds Required =</t>
  </si>
  <si>
    <t>Assumptions:</t>
  </si>
  <si>
    <t>1) This document is intended to forecast approximate construction costs based upon current information and similar projects,  and is not</t>
  </si>
  <si>
    <t xml:space="preserve">    intended to accurately represent actual design or construction components or prices.</t>
  </si>
  <si>
    <t>2) Totals are rounded to nearest $100</t>
  </si>
  <si>
    <t>*** Construction Materials ***</t>
  </si>
  <si>
    <t>*** Construction Labor ***</t>
  </si>
  <si>
    <t>Cost</t>
  </si>
  <si>
    <t>EA</t>
  </si>
  <si>
    <t>Rounded Value</t>
  </si>
  <si>
    <t>DOH Review Fees</t>
  </si>
  <si>
    <t>Facility Design</t>
  </si>
  <si>
    <t>Sub-Total</t>
  </si>
  <si>
    <t>P.E. Peer Review</t>
  </si>
  <si>
    <t>Principle Eng</t>
  </si>
  <si>
    <t>Coping &amp; Re-Submittal of Project Report &amp; Construction Documents</t>
  </si>
  <si>
    <t>Construction</t>
  </si>
  <si>
    <t>As-Built Drawings &amp; Testing Validations along with Project Certification Document Preparation</t>
  </si>
  <si>
    <t>Projected Total Hours</t>
  </si>
  <si>
    <t>Sales Tax</t>
  </si>
  <si>
    <t>SUB TOTAL</t>
  </si>
  <si>
    <t>SUB Total - Materials</t>
  </si>
  <si>
    <t>Sub-Total - Outside Contractor</t>
  </si>
  <si>
    <t>Engineering Consultant</t>
  </si>
  <si>
    <t xml:space="preserve">Project Setup </t>
  </si>
  <si>
    <t>Revisions per Peer Review Comments</t>
  </si>
  <si>
    <t>Revisions to Construction Documents per Peer Review Comments</t>
  </si>
  <si>
    <t>Construction Inspection by Operations</t>
  </si>
  <si>
    <t>Updating Base Maps &amp; Site Piping</t>
  </si>
  <si>
    <t>Coping, Binding &amp; Submittal of Project Certification to File &amp; Rosario</t>
  </si>
  <si>
    <t xml:space="preserve">Develop Base Drawings from Available Contour Info </t>
  </si>
  <si>
    <t>Design &amp; Draft Watermain Construction Documents</t>
  </si>
  <si>
    <t>Employee</t>
  </si>
  <si>
    <t>County Permits (Encroachment)</t>
  </si>
  <si>
    <t>Underground Contractor</t>
  </si>
  <si>
    <t>Chemical Feed Pump Assembly</t>
  </si>
  <si>
    <t>Pulsafeeder Series E+ LPB4-KTC1-XXX 12 gpd Chem Pump</t>
  </si>
  <si>
    <t>30-gallon linear Polyethlene Solution Tub w/ Cover</t>
  </si>
  <si>
    <t>Flow Indicator - Puslafeeder #U7012309</t>
  </si>
  <si>
    <t>Suction Strainer for 3/8" Poly Tubing</t>
  </si>
  <si>
    <t>3/8"x1/4" Polyethylene Tubing</t>
  </si>
  <si>
    <t>LF</t>
  </si>
  <si>
    <t>Injection Back Pressure valve Assembly - Pulsafeeder #J61026</t>
  </si>
  <si>
    <t>KOP Kit - Pulsafeeder #K4KTC1</t>
  </si>
  <si>
    <t>8"x1" Tapping Saddle</t>
  </si>
  <si>
    <t>1" PVC Pipe</t>
  </si>
  <si>
    <t>1"x1" Tee SLxSL</t>
  </si>
  <si>
    <t>1" Ball Valve</t>
  </si>
  <si>
    <r>
      <t>1" 90</t>
    </r>
    <r>
      <rPr>
        <sz val="10"/>
        <rFont val="Times New Roman"/>
        <family val="1"/>
      </rPr>
      <t>º</t>
    </r>
    <r>
      <rPr>
        <sz val="10"/>
        <rFont val="Arial"/>
        <family val="2"/>
      </rPr>
      <t xml:space="preserve"> Elbow</t>
    </r>
  </si>
  <si>
    <t>2"x1" TEE SLxSL</t>
  </si>
  <si>
    <t>1"x1/2" Bushing</t>
  </si>
  <si>
    <t>1/2" PVC Pipe</t>
  </si>
  <si>
    <t>1/2" Ball Valve</t>
  </si>
  <si>
    <t>1/2"x1/4" Bushing</t>
  </si>
  <si>
    <t>N.C. Well Pump Aux, Contact</t>
  </si>
  <si>
    <t>Duplex Outlet</t>
  </si>
  <si>
    <t>Shielded 2-Conductor Telemtry Cable</t>
  </si>
  <si>
    <t>NEMA 1 Enclosure</t>
  </si>
  <si>
    <t>Potter &amp; Brumfield 8-pin Relay</t>
  </si>
  <si>
    <t>Breaker - 110VAC 15A</t>
  </si>
  <si>
    <t>Eye Wash Station</t>
  </si>
  <si>
    <t>Protective Apron</t>
  </si>
  <si>
    <t>Eye Protection Shields</t>
  </si>
  <si>
    <t>WSST</t>
  </si>
  <si>
    <t>Empolyee</t>
  </si>
  <si>
    <t>Update System History</t>
  </si>
  <si>
    <t>Site Facility Address Update</t>
  </si>
  <si>
    <t>Source of Supply Inventory drawing</t>
  </si>
  <si>
    <t>Update Connection Summary</t>
  </si>
  <si>
    <t>Document Draw Records Consolidation</t>
  </si>
  <si>
    <t>Sattin System Customer Migration to Aspinwall</t>
  </si>
  <si>
    <t>System's Owned &amp; Managed List Update</t>
  </si>
  <si>
    <t>CMP Revisions for consolidated System - Site Selection &amp; rotation</t>
  </si>
  <si>
    <t>CMP Revisions for consolidated System - CMP Map Update</t>
  </si>
  <si>
    <t>Coliform Monitoring Schedule Updated - WQ</t>
  </si>
  <si>
    <t>Chemical Contaminants Monitoring Schedule Update - WQ</t>
  </si>
  <si>
    <t>Nitrate Monitoring Schedule Update - WQ</t>
  </si>
  <si>
    <t>Lead &amp; Cooper Schedule Update - WQ</t>
  </si>
  <si>
    <t>WQ Records Merge</t>
  </si>
  <si>
    <t>Wellhead Meter Reading Forms merge</t>
  </si>
  <si>
    <t>Wellhead Protection Records Merge</t>
  </si>
  <si>
    <t>Sanitary Survey Action Items merge</t>
  </si>
  <si>
    <t>Edit Header then remove this note</t>
  </si>
  <si>
    <t>Hydrant Assembly</t>
  </si>
  <si>
    <t>6" Dry-Barrel Hydrant</t>
  </si>
  <si>
    <t>5" Storz Adaptor</t>
  </si>
  <si>
    <t>18" Valve Box Riser /w Lid</t>
  </si>
  <si>
    <t>CI Valve Box Bottom Section</t>
  </si>
  <si>
    <t>6"x6" Tee, MJxFLG</t>
  </si>
  <si>
    <t>6" Ductile Iron Pipe Cl 50</t>
  </si>
  <si>
    <t>6" MEGALUG PK/KIT (DI)</t>
  </si>
  <si>
    <t>6" FLG BOLT &amp; GSKT KIT</t>
  </si>
  <si>
    <t>6" MJ x FLG GATE VALVE</t>
  </si>
  <si>
    <t>GRAVEL 1 1/4 minus</t>
  </si>
  <si>
    <t>CY</t>
  </si>
  <si>
    <t>Support Blocks</t>
  </si>
  <si>
    <t>Assembly Items Listed Below</t>
  </si>
  <si>
    <t>Single Service</t>
  </si>
  <si>
    <t>30800181</t>
  </si>
  <si>
    <t>8 x 1 TAPPING SADDLE</t>
  </si>
  <si>
    <t>40101255</t>
  </si>
  <si>
    <t>1" CORP STOP x PAC JT-NO LEAD</t>
  </si>
  <si>
    <t>51400155</t>
  </si>
  <si>
    <t>LOCATOR WIRE, # 14</t>
  </si>
  <si>
    <t>60100012</t>
  </si>
  <si>
    <t>1" CL 200 POLY PIPE</t>
  </si>
  <si>
    <t>80034134</t>
  </si>
  <si>
    <t>3/4" x 12" BRASS NIPPLE</t>
  </si>
  <si>
    <t>80034090</t>
  </si>
  <si>
    <t>3/4" BRASS 90 ELBOW</t>
  </si>
  <si>
    <t>100034060</t>
  </si>
  <si>
    <t>RES METER BOX w/lid, STANDARD</t>
  </si>
  <si>
    <t>40034220</t>
  </si>
  <si>
    <t>3/4" ANGLE STOP VALVE-NO LEAD</t>
  </si>
  <si>
    <t>100058258</t>
  </si>
  <si>
    <t>5/8"x3/4" MTR, BODY ONLY, COMP</t>
  </si>
  <si>
    <t>100058158</t>
  </si>
  <si>
    <t>5/8"x3/4" METER w/HRE REG+ERT</t>
  </si>
  <si>
    <t>Pre-Construction Conference with Engineering &amp; Contractor</t>
  </si>
  <si>
    <t>2" Blowoff</t>
  </si>
  <si>
    <t>40200282</t>
  </si>
  <si>
    <t>30800183</t>
  </si>
  <si>
    <t>60600081</t>
  </si>
  <si>
    <t>60600082</t>
  </si>
  <si>
    <t>20200130</t>
  </si>
  <si>
    <t>20200140</t>
  </si>
  <si>
    <t>20200090</t>
  </si>
  <si>
    <t>10200020</t>
  </si>
  <si>
    <t>10200141</t>
  </si>
  <si>
    <t>2" THREADED GATE AWWA</t>
  </si>
  <si>
    <t>8 x 2 TAPPING SADDLE</t>
  </si>
  <si>
    <t>18" VALVE BOX RISER w/LID</t>
  </si>
  <si>
    <t>VALVE BOX BOTTOM CI</t>
  </si>
  <si>
    <t>2 x 6 GALV NIPPLE</t>
  </si>
  <si>
    <t>2" GALVANIZED PIPE</t>
  </si>
  <si>
    <t>2" GALV 90 ELBOW</t>
  </si>
  <si>
    <t>2" PVC ADAPTOR FIP</t>
  </si>
  <si>
    <t>2" PVC PIPE,  CL 200</t>
  </si>
  <si>
    <t>125001000</t>
  </si>
  <si>
    <t>BEDDING SAND</t>
  </si>
  <si>
    <t>60500031</t>
  </si>
  <si>
    <t>60600033</t>
  </si>
  <si>
    <t>40600285</t>
  </si>
  <si>
    <t>30600030</t>
  </si>
  <si>
    <t>30600028</t>
  </si>
  <si>
    <t>30800029</t>
  </si>
  <si>
    <t>8" MEGALUG PK/KIT (PVC)</t>
  </si>
  <si>
    <t>30600141</t>
  </si>
  <si>
    <t>30600194</t>
  </si>
  <si>
    <t>$/LF</t>
  </si>
  <si>
    <t>40200312</t>
  </si>
  <si>
    <t>20200180</t>
  </si>
  <si>
    <t>40200271</t>
  </si>
  <si>
    <t>20200060</t>
  </si>
  <si>
    <t>20200191</t>
  </si>
  <si>
    <t>20034135</t>
  </si>
  <si>
    <t>20034130</t>
  </si>
  <si>
    <t>20034090</t>
  </si>
  <si>
    <t>100102070</t>
  </si>
  <si>
    <t>20112130</t>
  </si>
  <si>
    <t>20112090</t>
  </si>
  <si>
    <t>20112200</t>
  </si>
  <si>
    <t>60600083</t>
  </si>
  <si>
    <t>125004816</t>
  </si>
  <si>
    <t>2" AIR/VAC VALVE, ARI #D-040</t>
  </si>
  <si>
    <t>2" GALV 180 ELBOW</t>
  </si>
  <si>
    <t>2"  ENVIRO STRAINER-NO LEAD</t>
  </si>
  <si>
    <t>2" GALV CAP</t>
  </si>
  <si>
    <t>2" GALV REDUCING TEE</t>
  </si>
  <si>
    <t>3/4 x 18 GALV NIPPLE</t>
  </si>
  <si>
    <t>3/4 x 6 GALV NIPPLE</t>
  </si>
  <si>
    <t>3/4" GALV 90 ELBOW</t>
  </si>
  <si>
    <t>EXTRA LG METER BOX LID, STD</t>
  </si>
  <si>
    <t>1 1/2 x 6 GALV NIPPLE</t>
  </si>
  <si>
    <t>1-1/2" GALV 90 ELBOW</t>
  </si>
  <si>
    <t>1-1/2" GALV UNION</t>
  </si>
  <si>
    <t>CONCRETE VALVE BOX MARKER</t>
  </si>
  <si>
    <t>BLOCKS 2/8  4/8  4/16 - AVG</t>
  </si>
  <si>
    <t>2" Air/Vac Assembly</t>
  </si>
  <si>
    <t>Double Service</t>
  </si>
  <si>
    <t>30400181</t>
  </si>
  <si>
    <t>4 x 1 TAPPING SADDLE</t>
  </si>
  <si>
    <t>Paveing Contractor - Pavement Restoration</t>
  </si>
  <si>
    <t>SY</t>
  </si>
  <si>
    <t>40100300</t>
  </si>
  <si>
    <t>1" PRESS REGULATING VALVE-NO L</t>
  </si>
  <si>
    <t>Backhoe &amp; Operator</t>
  </si>
  <si>
    <t>HRS</t>
  </si>
  <si>
    <t>28883 Bacus Road water service</t>
  </si>
  <si>
    <t>Truck</t>
  </si>
  <si>
    <t xml:space="preserve">Consolidate Records </t>
  </si>
  <si>
    <t>Kim Ljungberg</t>
  </si>
  <si>
    <t>1100 310th NE, Stanwood WA 98292</t>
  </si>
  <si>
    <t>FCD202 6"X1"IP DBL 6.63 - 7.61 T#167077</t>
  </si>
  <si>
    <t>1" X 100' POLY PIPE 25DLB</t>
  </si>
  <si>
    <t>731318 1" BALL CORP MIP X MIP</t>
  </si>
  <si>
    <t>5/8 X 314 720-212WCDD33 12"</t>
  </si>
  <si>
    <t>74753-30 1" IPS X 314" MIP OJ</t>
  </si>
  <si>
    <t>61361"IPS/6133T 1-114"CTS STIFF</t>
  </si>
  <si>
    <t>74754-30 1"0J X 1" FIP IPS</t>
  </si>
  <si>
    <t>MID-STATES BOX MSBCF1118-12XL MID-ST LID MSCBC111 SR DI RDR LID 3/4" PVC THO PLUG (50) 450-007</t>
  </si>
  <si>
    <t xml:space="preserve">ST LID MSCBC111 SR DI RDR LID 3/4" PVC </t>
  </si>
  <si>
    <t>THO PLUG (50) 450-007</t>
  </si>
  <si>
    <t>Servicemen (2 men x 6.5hrs)</t>
  </si>
  <si>
    <t>Administrative/Clarical</t>
  </si>
  <si>
    <t>HR</t>
  </si>
  <si>
    <t>Total Cost =</t>
  </si>
  <si>
    <t xml:space="preserve">SUB Total </t>
  </si>
  <si>
    <t>Please remit payment to:</t>
  </si>
  <si>
    <t>Tatoosh Water</t>
  </si>
  <si>
    <t>14263 Calhoun Road</t>
  </si>
  <si>
    <t>Mount Vernon, WA 98273</t>
  </si>
  <si>
    <t>Payment Due Date:</t>
  </si>
  <si>
    <t>Payment Due:</t>
  </si>
  <si>
    <t>Account:</t>
  </si>
  <si>
    <t>Ljungberg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</si>
</sst>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;\-0;;@"/>
    <numFmt numFmtId="166" formatCode="&quot;$&quot;#,##0.00"/>
    <numFmt numFmtId="167" formatCode="&quot;$&quot;#,##0"/>
    <numFmt numFmtId="168" formatCode="0.0%"/>
    <numFmt numFmtId="169" formatCode="_(* #,##0_);_(* \(#,##0\);_(* &quot;-&quot;??_);_(@_)"/>
  </numFmts>
  <fonts count="17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42" fontId="8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75">
    <xf numFmtId="0" fontId="0" fillId="0" borderId="0" xfId="0"/>
    <xf numFmtId="5" fontId="0" fillId="0" borderId="0" xfId="0" applyNumberFormat="1"/>
    <xf numFmtId="0" fontId="1" fillId="0" borderId="0" xfId="0" applyFont="1"/>
    <xf numFmtId="0" fontId="2" fillId="0" borderId="1" xfId="0" applyFont="1" applyBorder="1"/>
    <xf numFmtId="5" fontId="2" fillId="0" borderId="1" xfId="0" applyNumberFormat="1" applyFont="1" applyBorder="1" applyAlignment="1">
      <alignment horizontal="right"/>
    </xf>
    <xf numFmtId="0" fontId="2" fillId="0" borderId="0" xfId="0" applyFont="1" applyBorder="1"/>
    <xf numFmtId="5" fontId="2" fillId="0" borderId="0" xfId="0" applyNumberFormat="1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164" fontId="0" fillId="0" borderId="0" xfId="0" applyNumberFormat="1"/>
    <xf numFmtId="3" fontId="0" fillId="0" borderId="0" xfId="0" applyNumberFormat="1"/>
    <xf numFmtId="5" fontId="2" fillId="0" borderId="0" xfId="0" applyNumberFormat="1" applyFont="1" applyBorder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4" fillId="0" borderId="3" xfId="1" applyBorder="1"/>
    <xf numFmtId="0" fontId="4" fillId="0" borderId="4" xfId="1" applyBorder="1"/>
    <xf numFmtId="0" fontId="4" fillId="0" borderId="5" xfId="1" applyBorder="1"/>
    <xf numFmtId="0" fontId="4" fillId="0" borderId="0" xfId="1"/>
    <xf numFmtId="0" fontId="4" fillId="0" borderId="6" xfId="1" applyBorder="1"/>
    <xf numFmtId="0" fontId="5" fillId="0" borderId="0" xfId="1" applyFont="1" applyAlignment="1">
      <alignment horizontal="left"/>
    </xf>
    <xf numFmtId="0" fontId="4" fillId="0" borderId="0" xfId="1" applyBorder="1"/>
    <xf numFmtId="0" fontId="4" fillId="0" borderId="7" xfId="1" applyBorder="1"/>
    <xf numFmtId="0" fontId="5" fillId="0" borderId="0" xfId="1" applyFont="1"/>
    <xf numFmtId="0" fontId="5" fillId="0" borderId="8" xfId="1" applyFont="1" applyBorder="1" applyAlignment="1">
      <alignment horizontal="center"/>
    </xf>
    <xf numFmtId="0" fontId="4" fillId="0" borderId="8" xfId="1" applyBorder="1"/>
    <xf numFmtId="44" fontId="4" fillId="0" borderId="8" xfId="1" applyNumberFormat="1" applyBorder="1"/>
    <xf numFmtId="4" fontId="4" fillId="0" borderId="0" xfId="1" applyNumberFormat="1" applyBorder="1"/>
    <xf numFmtId="166" fontId="5" fillId="0" borderId="0" xfId="1" applyNumberFormat="1" applyFont="1" applyBorder="1"/>
    <xf numFmtId="165" fontId="8" fillId="0" borderId="0" xfId="1" applyNumberFormat="1" applyFont="1" applyBorder="1"/>
    <xf numFmtId="44" fontId="4" fillId="0" borderId="0" xfId="1" applyNumberFormat="1" applyBorder="1"/>
    <xf numFmtId="166" fontId="4" fillId="0" borderId="0" xfId="1" applyNumberFormat="1"/>
    <xf numFmtId="0" fontId="5" fillId="0" borderId="0" xfId="1" applyFont="1" applyBorder="1"/>
    <xf numFmtId="0" fontId="9" fillId="0" borderId="11" xfId="1" applyFont="1" applyBorder="1"/>
    <xf numFmtId="0" fontId="10" fillId="0" borderId="12" xfId="1" applyFont="1" applyBorder="1"/>
    <xf numFmtId="0" fontId="11" fillId="0" borderId="0" xfId="1" applyFont="1" applyBorder="1"/>
    <xf numFmtId="0" fontId="4" fillId="0" borderId="14" xfId="1" applyBorder="1"/>
    <xf numFmtId="0" fontId="4" fillId="0" borderId="2" xfId="1" applyBorder="1"/>
    <xf numFmtId="0" fontId="4" fillId="0" borderId="15" xfId="1" applyBorder="1"/>
    <xf numFmtId="14" fontId="7" fillId="0" borderId="0" xfId="1" applyNumberFormat="1" applyFont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/>
      <protection locked="0"/>
    </xf>
    <xf numFmtId="0" fontId="12" fillId="0" borderId="0" xfId="0" applyFont="1"/>
    <xf numFmtId="0" fontId="9" fillId="0" borderId="0" xfId="1" applyFont="1" applyBorder="1"/>
    <xf numFmtId="44" fontId="0" fillId="0" borderId="0" xfId="2" applyNumberFormat="1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2" fillId="0" borderId="0" xfId="0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0" fillId="0" borderId="0" xfId="0" applyFill="1" applyAlignment="1">
      <alignment horizontal="center"/>
    </xf>
    <xf numFmtId="44" fontId="0" fillId="0" borderId="0" xfId="0" applyNumberFormat="1" applyFill="1"/>
    <xf numFmtId="0" fontId="0" fillId="0" borderId="0" xfId="0" applyFont="1" applyFill="1"/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2" xfId="0" applyFont="1" applyFill="1" applyBorder="1"/>
    <xf numFmtId="3" fontId="2" fillId="0" borderId="2" xfId="0" applyNumberFormat="1" applyFont="1" applyFill="1" applyBorder="1"/>
    <xf numFmtId="3" fontId="2" fillId="0" borderId="2" xfId="0" applyNumberFormat="1" applyFont="1" applyFill="1" applyBorder="1" applyAlignment="1">
      <alignment horizontal="center"/>
    </xf>
    <xf numFmtId="44" fontId="2" fillId="0" borderId="0" xfId="0" applyNumberFormat="1" applyFont="1" applyFill="1"/>
    <xf numFmtId="167" fontId="0" fillId="0" borderId="0" xfId="0" applyNumberFormat="1" applyFill="1"/>
    <xf numFmtId="0" fontId="10" fillId="0" borderId="0" xfId="1" applyFont="1" applyBorder="1"/>
    <xf numFmtId="167" fontId="9" fillId="0" borderId="0" xfId="1" applyNumberFormat="1" applyFont="1" applyBorder="1"/>
    <xf numFmtId="3" fontId="4" fillId="0" borderId="8" xfId="1" applyNumberFormat="1" applyFill="1" applyBorder="1"/>
    <xf numFmtId="165" fontId="4" fillId="0" borderId="8" xfId="1" applyNumberFormat="1" applyFont="1" applyFill="1" applyBorder="1"/>
    <xf numFmtId="0" fontId="4" fillId="0" borderId="0" xfId="1" applyFont="1" applyFill="1"/>
    <xf numFmtId="0" fontId="4" fillId="0" borderId="0" xfId="1" applyFill="1" applyBorder="1"/>
    <xf numFmtId="0" fontId="4" fillId="0" borderId="0" xfId="1" applyFill="1"/>
    <xf numFmtId="0" fontId="9" fillId="0" borderId="0" xfId="1" applyFont="1" applyFill="1" applyBorder="1"/>
    <xf numFmtId="0" fontId="5" fillId="0" borderId="8" xfId="1" applyFont="1" applyFill="1" applyBorder="1" applyAlignment="1">
      <alignment horizontal="center"/>
    </xf>
    <xf numFmtId="0" fontId="4" fillId="0" borderId="8" xfId="1" applyFill="1" applyBorder="1"/>
    <xf numFmtId="165" fontId="8" fillId="0" borderId="8" xfId="1" applyNumberFormat="1" applyFont="1" applyFill="1" applyBorder="1"/>
    <xf numFmtId="44" fontId="4" fillId="0" borderId="8" xfId="1" applyNumberFormat="1" applyFill="1" applyBorder="1"/>
    <xf numFmtId="9" fontId="4" fillId="0" borderId="8" xfId="1" applyNumberFormat="1" applyFill="1" applyBorder="1"/>
    <xf numFmtId="10" fontId="4" fillId="0" borderId="8" xfId="1" applyNumberFormat="1" applyFill="1" applyBorder="1"/>
    <xf numFmtId="0" fontId="5" fillId="0" borderId="0" xfId="1" applyFont="1" applyFill="1" applyBorder="1" applyAlignment="1">
      <alignment horizontal="left"/>
    </xf>
    <xf numFmtId="166" fontId="5" fillId="0" borderId="0" xfId="1" applyNumberFormat="1" applyFont="1" applyFill="1" applyBorder="1"/>
    <xf numFmtId="165" fontId="8" fillId="0" borderId="0" xfId="1" applyNumberFormat="1" applyFont="1" applyFill="1" applyBorder="1"/>
    <xf numFmtId="0" fontId="4" fillId="0" borderId="9" xfId="1" applyFill="1" applyBorder="1" applyProtection="1">
      <protection locked="0"/>
    </xf>
    <xf numFmtId="0" fontId="4" fillId="0" borderId="9" xfId="1" applyFont="1" applyFill="1" applyBorder="1" applyProtection="1">
      <protection locked="0"/>
    </xf>
    <xf numFmtId="0" fontId="4" fillId="0" borderId="0" xfId="1" applyFont="1"/>
    <xf numFmtId="166" fontId="0" fillId="0" borderId="0" xfId="0" applyNumberFormat="1"/>
    <xf numFmtId="168" fontId="0" fillId="0" borderId="0" xfId="5" applyNumberFormat="1" applyFont="1"/>
    <xf numFmtId="44" fontId="0" fillId="0" borderId="0" xfId="0" applyNumberFormat="1" applyAlignment="1">
      <alignment horizontal="right"/>
    </xf>
    <xf numFmtId="0" fontId="15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44" fontId="0" fillId="0" borderId="0" xfId="3" applyNumberFormat="1" applyFont="1" applyAlignment="1">
      <alignment horizontal="center"/>
    </xf>
    <xf numFmtId="49" fontId="0" fillId="0" borderId="0" xfId="0" applyNumberFormat="1"/>
    <xf numFmtId="164" fontId="0" fillId="0" borderId="17" xfId="0" applyNumberFormat="1" applyBorder="1"/>
    <xf numFmtId="44" fontId="0" fillId="0" borderId="17" xfId="0" applyNumberFormat="1" applyBorder="1" applyAlignment="1">
      <alignment horizontal="center"/>
    </xf>
    <xf numFmtId="44" fontId="0" fillId="0" borderId="17" xfId="0" applyNumberFormat="1" applyBorder="1"/>
    <xf numFmtId="5" fontId="0" fillId="0" borderId="17" xfId="0" applyNumberFormat="1" applyBorder="1"/>
    <xf numFmtId="0" fontId="12" fillId="0" borderId="17" xfId="0" applyFont="1" applyBorder="1"/>
    <xf numFmtId="169" fontId="4" fillId="0" borderId="0" xfId="6" applyNumberFormat="1" applyFont="1"/>
    <xf numFmtId="164" fontId="0" fillId="0" borderId="8" xfId="0" applyNumberFormat="1" applyBorder="1"/>
    <xf numFmtId="44" fontId="0" fillId="0" borderId="8" xfId="0" applyNumberFormat="1" applyBorder="1" applyAlignment="1">
      <alignment horizontal="center"/>
    </xf>
    <xf numFmtId="49" fontId="0" fillId="0" borderId="8" xfId="0" applyNumberFormat="1" applyBorder="1"/>
    <xf numFmtId="166" fontId="9" fillId="0" borderId="13" xfId="1" applyNumberFormat="1" applyFont="1" applyBorder="1"/>
    <xf numFmtId="0" fontId="7" fillId="0" borderId="0" xfId="1" applyFont="1" applyBorder="1" applyAlignment="1" applyProtection="1">
      <alignment horizontal="center"/>
      <protection locked="0"/>
    </xf>
    <xf numFmtId="8" fontId="4" fillId="0" borderId="8" xfId="1" applyNumberFormat="1" applyFill="1" applyBorder="1"/>
    <xf numFmtId="0" fontId="4" fillId="0" borderId="8" xfId="1" applyFill="1" applyBorder="1" applyAlignment="1">
      <alignment horizontal="left"/>
    </xf>
    <xf numFmtId="0" fontId="5" fillId="0" borderId="16" xfId="1" applyFont="1" applyFill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4" fillId="0" borderId="4" xfId="1" applyBorder="1" applyAlignment="1">
      <alignment horizontal="center"/>
    </xf>
    <xf numFmtId="0" fontId="6" fillId="0" borderId="0" xfId="1" applyFont="1" applyBorder="1" applyAlignment="1" applyProtection="1">
      <alignment horizontal="center"/>
      <protection locked="0"/>
    </xf>
    <xf numFmtId="14" fontId="7" fillId="0" borderId="0" xfId="1" applyNumberFormat="1" applyFont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/>
      <protection locked="0"/>
    </xf>
    <xf numFmtId="0" fontId="4" fillId="0" borderId="9" xfId="1" applyFill="1" applyBorder="1" applyAlignment="1">
      <alignment horizontal="left"/>
    </xf>
    <xf numFmtId="0" fontId="4" fillId="0" borderId="10" xfId="1" applyFill="1" applyBorder="1" applyAlignment="1">
      <alignment horizontal="left"/>
    </xf>
    <xf numFmtId="0" fontId="4" fillId="0" borderId="0" xfId="1" applyAlignment="1">
      <alignment horizontal="center"/>
    </xf>
    <xf numFmtId="14" fontId="7" fillId="0" borderId="18" xfId="1" applyNumberFormat="1" applyFont="1" applyBorder="1" applyAlignment="1" applyProtection="1">
      <alignment horizontal="center"/>
      <protection locked="0"/>
    </xf>
    <xf numFmtId="0" fontId="7" fillId="0" borderId="19" xfId="1" applyFont="1" applyBorder="1" applyAlignment="1" applyProtection="1">
      <alignment horizontal="center"/>
      <protection locked="0"/>
    </xf>
    <xf numFmtId="0" fontId="7" fillId="0" borderId="20" xfId="1" applyFont="1" applyBorder="1" applyAlignment="1" applyProtection="1">
      <alignment horizontal="center"/>
      <protection locked="0"/>
    </xf>
    <xf numFmtId="0" fontId="7" fillId="0" borderId="21" xfId="1" applyFont="1" applyBorder="1" applyAlignment="1" applyProtection="1">
      <alignment horizontal="center"/>
      <protection locked="0"/>
    </xf>
    <xf numFmtId="0" fontId="7" fillId="0" borderId="22" xfId="1" applyFont="1" applyBorder="1" applyAlignment="1" applyProtection="1">
      <alignment horizontal="center"/>
      <protection locked="0"/>
    </xf>
    <xf numFmtId="14" fontId="7" fillId="0" borderId="21" xfId="1" applyNumberFormat="1" applyFont="1" applyBorder="1" applyAlignment="1" applyProtection="1">
      <alignment horizontal="center"/>
      <protection locked="0"/>
    </xf>
    <xf numFmtId="0" fontId="7" fillId="0" borderId="22" xfId="1" applyFont="1" applyBorder="1" applyAlignment="1" applyProtection="1">
      <alignment horizontal="center"/>
      <protection locked="0"/>
    </xf>
    <xf numFmtId="0" fontId="4" fillId="0" borderId="21" xfId="1" applyFill="1" applyBorder="1" applyAlignment="1">
      <alignment horizontal="center"/>
    </xf>
    <xf numFmtId="0" fontId="4" fillId="0" borderId="22" xfId="1" applyFill="1" applyBorder="1"/>
    <xf numFmtId="166" fontId="5" fillId="0" borderId="22" xfId="1" applyNumberFormat="1" applyFont="1" applyFill="1" applyBorder="1"/>
    <xf numFmtId="0" fontId="4" fillId="0" borderId="21" xfId="1" applyBorder="1" applyAlignment="1">
      <alignment horizontal="center"/>
    </xf>
    <xf numFmtId="0" fontId="4" fillId="0" borderId="22" xfId="1" applyBorder="1"/>
    <xf numFmtId="166" fontId="5" fillId="0" borderId="22" xfId="1" applyNumberFormat="1" applyFont="1" applyBorder="1"/>
    <xf numFmtId="0" fontId="4" fillId="0" borderId="23" xfId="1" applyBorder="1" applyAlignment="1">
      <alignment horizontal="center"/>
    </xf>
    <xf numFmtId="0" fontId="4" fillId="0" borderId="1" xfId="1" applyBorder="1"/>
    <xf numFmtId="167" fontId="9" fillId="0" borderId="22" xfId="1" applyNumberFormat="1" applyFont="1" applyBorder="1"/>
    <xf numFmtId="0" fontId="16" fillId="0" borderId="0" xfId="1" applyFont="1" applyBorder="1"/>
    <xf numFmtId="0" fontId="4" fillId="0" borderId="24" xfId="1" applyBorder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wrapText="1"/>
    </xf>
    <xf numFmtId="165" fontId="4" fillId="0" borderId="0" xfId="1" applyNumberFormat="1" applyFont="1" applyFill="1" applyBorder="1" applyAlignment="1">
      <alignment wrapText="1"/>
    </xf>
    <xf numFmtId="3" fontId="4" fillId="0" borderId="0" xfId="1" applyNumberFormat="1" applyFill="1" applyBorder="1"/>
    <xf numFmtId="165" fontId="4" fillId="0" borderId="0" xfId="1" applyNumberFormat="1" applyFont="1" applyFill="1" applyBorder="1"/>
    <xf numFmtId="44" fontId="4" fillId="0" borderId="0" xfId="1" applyNumberFormat="1" applyFill="1" applyBorder="1"/>
    <xf numFmtId="49" fontId="0" fillId="0" borderId="0" xfId="0" applyNumberFormat="1" applyBorder="1" applyAlignment="1">
      <alignment wrapText="1"/>
    </xf>
    <xf numFmtId="164" fontId="0" fillId="0" borderId="0" xfId="0" applyNumberFormat="1" applyBorder="1"/>
    <xf numFmtId="44" fontId="0" fillId="0" borderId="0" xfId="0" applyNumberFormat="1" applyBorder="1" applyAlignment="1">
      <alignment horizontal="center"/>
    </xf>
    <xf numFmtId="0" fontId="4" fillId="0" borderId="0" xfId="1" applyFill="1" applyBorder="1" applyAlignment="1">
      <alignment horizontal="left"/>
    </xf>
    <xf numFmtId="9" fontId="4" fillId="0" borderId="0" xfId="1" applyNumberFormat="1" applyFill="1" applyBorder="1"/>
    <xf numFmtId="10" fontId="4" fillId="0" borderId="0" xfId="1" applyNumberFormat="1" applyFill="1" applyBorder="1"/>
    <xf numFmtId="0" fontId="5" fillId="0" borderId="0" xfId="1" applyFont="1" applyBorder="1" applyAlignment="1">
      <alignment horizontal="center"/>
    </xf>
    <xf numFmtId="8" fontId="4" fillId="0" borderId="0" xfId="1" applyNumberFormat="1" applyFill="1" applyBorder="1"/>
    <xf numFmtId="0" fontId="7" fillId="0" borderId="0" xfId="1" applyFont="1" applyFill="1" applyBorder="1" applyAlignment="1">
      <alignment horizontal="left"/>
    </xf>
    <xf numFmtId="9" fontId="7" fillId="0" borderId="0" xfId="1" applyNumberFormat="1" applyFont="1" applyFill="1" applyBorder="1"/>
    <xf numFmtId="0" fontId="5" fillId="0" borderId="21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center"/>
    </xf>
    <xf numFmtId="44" fontId="4" fillId="0" borderId="22" xfId="1" applyNumberFormat="1" applyFill="1" applyBorder="1"/>
    <xf numFmtId="0" fontId="5" fillId="0" borderId="21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44" fontId="4" fillId="0" borderId="22" xfId="1" applyNumberFormat="1" applyBorder="1"/>
    <xf numFmtId="44" fontId="7" fillId="0" borderId="22" xfId="1" applyNumberFormat="1" applyFont="1" applyFill="1" applyBorder="1"/>
    <xf numFmtId="0" fontId="9" fillId="0" borderId="1" xfId="1" applyFont="1" applyBorder="1"/>
    <xf numFmtId="0" fontId="10" fillId="0" borderId="1" xfId="1" applyFont="1" applyBorder="1"/>
    <xf numFmtId="166" fontId="9" fillId="0" borderId="24" xfId="1" applyNumberFormat="1" applyFont="1" applyBorder="1"/>
    <xf numFmtId="0" fontId="5" fillId="0" borderId="0" xfId="1" applyFont="1" applyBorder="1" applyAlignment="1">
      <alignment horizontal="right"/>
    </xf>
    <xf numFmtId="14" fontId="5" fillId="0" borderId="22" xfId="1" applyNumberFormat="1" applyFont="1" applyBorder="1"/>
    <xf numFmtId="8" fontId="5" fillId="0" borderId="22" xfId="1" applyNumberFormat="1" applyFont="1" applyBorder="1"/>
    <xf numFmtId="0" fontId="5" fillId="0" borderId="22" xfId="1" applyFont="1" applyBorder="1" applyAlignment="1">
      <alignment horizontal="right"/>
    </xf>
  </cellXfs>
  <cellStyles count="7">
    <cellStyle name="Comma" xfId="6" builtinId="3"/>
    <cellStyle name="Currency [0] 2" xfId="2" xr:uid="{00000000-0005-0000-0000-000001000000}"/>
    <cellStyle name="Currency [0] 2 2" xfId="3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brsvr\Washington%20Water%20Service\Construction\INVENTORY%20COST%20SHEETS\INVENTORY%20COST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18">
          <cell r="E18">
            <v>2.1076899999999998</v>
          </cell>
        </row>
        <row r="137">
          <cell r="E137">
            <v>0.91176540000000006</v>
          </cell>
        </row>
        <row r="235">
          <cell r="E235">
            <v>4.5697600000000005</v>
          </cell>
        </row>
        <row r="286">
          <cell r="E286">
            <v>1.7754841000000001</v>
          </cell>
        </row>
        <row r="289">
          <cell r="E289">
            <v>6.4831000000000003</v>
          </cell>
        </row>
        <row r="290">
          <cell r="E290">
            <v>9.5686499999999999</v>
          </cell>
        </row>
        <row r="299">
          <cell r="E299">
            <v>87.982830000000007</v>
          </cell>
        </row>
        <row r="371">
          <cell r="E371">
            <v>2.3422100000000001</v>
          </cell>
        </row>
        <row r="375">
          <cell r="E375">
            <v>8.5881848000000005</v>
          </cell>
        </row>
        <row r="413">
          <cell r="E413">
            <v>4.7618999999999998</v>
          </cell>
        </row>
        <row r="425">
          <cell r="E425">
            <v>5.5761900999999998</v>
          </cell>
        </row>
        <row r="463">
          <cell r="E463">
            <v>4.1744300000000001</v>
          </cell>
        </row>
        <row r="503">
          <cell r="E503">
            <v>13.83915</v>
          </cell>
        </row>
        <row r="514">
          <cell r="E514">
            <v>12.76444</v>
          </cell>
        </row>
        <row r="731">
          <cell r="E731">
            <v>140.75113000000002</v>
          </cell>
        </row>
        <row r="796">
          <cell r="E796">
            <v>446.72991999999999</v>
          </cell>
        </row>
        <row r="853">
          <cell r="E853">
            <v>93.152289100000004</v>
          </cell>
        </row>
        <row r="865">
          <cell r="E865">
            <v>49.76829</v>
          </cell>
        </row>
        <row r="875">
          <cell r="E875">
            <v>455.58396000000005</v>
          </cell>
        </row>
        <row r="923">
          <cell r="E923">
            <v>41.3097633</v>
          </cell>
        </row>
        <row r="1551">
          <cell r="E1551">
            <v>0.18239000000000002</v>
          </cell>
        </row>
        <row r="1592">
          <cell r="E1592">
            <v>0.68735940000000006</v>
          </cell>
        </row>
        <row r="1608">
          <cell r="E1608">
            <v>36.18797</v>
          </cell>
        </row>
        <row r="1611">
          <cell r="E1611">
            <v>59.630350000000007</v>
          </cell>
        </row>
        <row r="1733">
          <cell r="E1733">
            <v>6.5530179000000004</v>
          </cell>
        </row>
        <row r="1756">
          <cell r="E1756">
            <v>20.078890000000001</v>
          </cell>
        </row>
        <row r="1908">
          <cell r="E1908">
            <v>49.094500000000004</v>
          </cell>
        </row>
        <row r="1909">
          <cell r="E1909">
            <v>216.05389000000002</v>
          </cell>
        </row>
        <row r="1921">
          <cell r="E1921">
            <v>44.353920000000002</v>
          </cell>
        </row>
        <row r="1930">
          <cell r="E1930">
            <v>253.18799999999999</v>
          </cell>
        </row>
        <row r="1966">
          <cell r="E1966">
            <v>2.4823499999999998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C3D30-D61A-4763-979B-3248F3BE4ECF}">
  <sheetPr>
    <pageSetUpPr fitToPage="1"/>
  </sheetPr>
  <dimension ref="A1:P48"/>
  <sheetViews>
    <sheetView tabSelected="1" showWhiteSpace="0" view="pageLayout" topLeftCell="A13" zoomScaleNormal="100" workbookViewId="0">
      <selection activeCell="B47" sqref="B47"/>
    </sheetView>
  </sheetViews>
  <sheetFormatPr defaultColWidth="8.85546875" defaultRowHeight="12.75" x14ac:dyDescent="0.2"/>
  <cols>
    <col min="1" max="1" width="6.7109375" style="126" customWidth="1"/>
    <col min="2" max="2" width="42.28515625" style="19" customWidth="1"/>
    <col min="3" max="3" width="7.5703125" style="19" customWidth="1"/>
    <col min="4" max="4" width="7.140625" style="19" customWidth="1"/>
    <col min="5" max="5" width="10.5703125" style="19" customWidth="1"/>
    <col min="6" max="6" width="19" style="19" customWidth="1"/>
    <col min="7" max="16384" width="8.85546875" style="19"/>
  </cols>
  <sheetData>
    <row r="1" spans="1:7" ht="20.25" x14ac:dyDescent="0.3">
      <c r="A1" s="127" t="s">
        <v>215</v>
      </c>
      <c r="B1" s="128"/>
      <c r="C1" s="128"/>
      <c r="D1" s="128"/>
      <c r="E1" s="128"/>
      <c r="F1" s="129"/>
      <c r="G1" s="22"/>
    </row>
    <row r="2" spans="1:7" ht="20.25" x14ac:dyDescent="0.3">
      <c r="A2" s="130" t="s">
        <v>216</v>
      </c>
      <c r="B2" s="123"/>
      <c r="C2" s="123"/>
      <c r="D2" s="123"/>
      <c r="E2" s="123"/>
      <c r="F2" s="131"/>
      <c r="G2" s="22"/>
    </row>
    <row r="3" spans="1:7" ht="20.25" x14ac:dyDescent="0.3">
      <c r="A3" s="132"/>
      <c r="B3" s="115"/>
      <c r="C3" s="115"/>
      <c r="D3" s="115"/>
      <c r="E3" s="115"/>
      <c r="F3" s="133"/>
      <c r="G3" s="22"/>
    </row>
    <row r="4" spans="1:7" ht="15.75" x14ac:dyDescent="0.25">
      <c r="A4" s="134"/>
      <c r="B4" s="73"/>
      <c r="C4" s="75" t="s">
        <v>29</v>
      </c>
      <c r="D4" s="73"/>
      <c r="E4" s="73"/>
      <c r="F4" s="135"/>
      <c r="G4" s="22"/>
    </row>
    <row r="5" spans="1:7" ht="25.5" x14ac:dyDescent="0.2">
      <c r="A5" s="161" t="s">
        <v>11</v>
      </c>
      <c r="B5" s="145" t="s">
        <v>12</v>
      </c>
      <c r="C5" s="146" t="s">
        <v>13</v>
      </c>
      <c r="D5" s="145" t="s">
        <v>14</v>
      </c>
      <c r="E5" s="145" t="s">
        <v>15</v>
      </c>
      <c r="F5" s="162" t="s">
        <v>3</v>
      </c>
      <c r="G5" s="22"/>
    </row>
    <row r="6" spans="1:7" x14ac:dyDescent="0.2">
      <c r="A6" s="134">
        <v>1</v>
      </c>
      <c r="B6" s="147" t="s">
        <v>217</v>
      </c>
      <c r="C6" s="148">
        <v>1</v>
      </c>
      <c r="D6" s="149" t="s">
        <v>16</v>
      </c>
      <c r="E6" s="150">
        <v>80.739999999999995</v>
      </c>
      <c r="F6" s="163">
        <f>E6*C6</f>
        <v>80.739999999999995</v>
      </c>
      <c r="G6" s="22"/>
    </row>
    <row r="7" spans="1:7" x14ac:dyDescent="0.2">
      <c r="A7" s="134">
        <v>2</v>
      </c>
      <c r="B7" s="151" t="s">
        <v>218</v>
      </c>
      <c r="C7" s="152">
        <v>100</v>
      </c>
      <c r="D7" s="152" t="s">
        <v>32</v>
      </c>
      <c r="E7" s="153">
        <v>0.57999999999999996</v>
      </c>
      <c r="F7" s="163">
        <f t="shared" ref="F7:F17" si="0">E7*C7</f>
        <v>57.999999999999993</v>
      </c>
      <c r="G7" s="22"/>
    </row>
    <row r="8" spans="1:7" x14ac:dyDescent="0.2">
      <c r="A8" s="134">
        <v>3</v>
      </c>
      <c r="B8" s="151" t="s">
        <v>219</v>
      </c>
      <c r="C8" s="152">
        <v>1</v>
      </c>
      <c r="D8" s="152" t="s">
        <v>32</v>
      </c>
      <c r="E8" s="153">
        <v>62.42</v>
      </c>
      <c r="F8" s="163">
        <f t="shared" si="0"/>
        <v>62.42</v>
      </c>
      <c r="G8" s="22"/>
    </row>
    <row r="9" spans="1:7" x14ac:dyDescent="0.2">
      <c r="A9" s="134">
        <v>4</v>
      </c>
      <c r="B9" s="151" t="s">
        <v>220</v>
      </c>
      <c r="C9" s="152">
        <v>1</v>
      </c>
      <c r="D9" s="152" t="s">
        <v>65</v>
      </c>
      <c r="E9" s="153">
        <v>153.88</v>
      </c>
      <c r="F9" s="163">
        <f t="shared" si="0"/>
        <v>153.88</v>
      </c>
      <c r="G9" s="22"/>
    </row>
    <row r="10" spans="1:7" x14ac:dyDescent="0.2">
      <c r="A10" s="134">
        <v>5</v>
      </c>
      <c r="B10" s="151" t="s">
        <v>221</v>
      </c>
      <c r="C10" s="152">
        <v>1</v>
      </c>
      <c r="D10" s="152" t="s">
        <v>65</v>
      </c>
      <c r="E10" s="153">
        <v>36.5</v>
      </c>
      <c r="F10" s="163">
        <f t="shared" si="0"/>
        <v>36.5</v>
      </c>
      <c r="G10" s="22"/>
    </row>
    <row r="11" spans="1:7" x14ac:dyDescent="0.2">
      <c r="A11" s="134">
        <v>6</v>
      </c>
      <c r="B11" s="151" t="s">
        <v>222</v>
      </c>
      <c r="C11" s="152">
        <v>2</v>
      </c>
      <c r="D11" s="152" t="s">
        <v>32</v>
      </c>
      <c r="E11" s="153">
        <v>2.09</v>
      </c>
      <c r="F11" s="163">
        <f t="shared" si="0"/>
        <v>4.18</v>
      </c>
      <c r="G11" s="22"/>
    </row>
    <row r="12" spans="1:7" x14ac:dyDescent="0.2">
      <c r="A12" s="134">
        <v>7</v>
      </c>
      <c r="B12" s="151" t="s">
        <v>223</v>
      </c>
      <c r="C12" s="152">
        <v>1</v>
      </c>
      <c r="D12" s="152" t="s">
        <v>32</v>
      </c>
      <c r="E12" s="153">
        <v>28.01</v>
      </c>
      <c r="F12" s="163">
        <f t="shared" si="0"/>
        <v>28.01</v>
      </c>
      <c r="G12" s="22"/>
    </row>
    <row r="13" spans="1:7" ht="38.25" x14ac:dyDescent="0.2">
      <c r="A13" s="134">
        <v>8</v>
      </c>
      <c r="B13" s="151" t="s">
        <v>224</v>
      </c>
      <c r="C13" s="152">
        <v>1</v>
      </c>
      <c r="D13" s="152" t="s">
        <v>32</v>
      </c>
      <c r="E13" s="153">
        <v>48.45</v>
      </c>
      <c r="F13" s="163">
        <f t="shared" si="0"/>
        <v>48.45</v>
      </c>
      <c r="G13" s="28"/>
    </row>
    <row r="14" spans="1:7" x14ac:dyDescent="0.2">
      <c r="A14" s="134">
        <v>9</v>
      </c>
      <c r="B14" s="151" t="s">
        <v>225</v>
      </c>
      <c r="C14" s="152">
        <v>2</v>
      </c>
      <c r="D14" s="152" t="s">
        <v>32</v>
      </c>
      <c r="E14" s="153">
        <v>56.02</v>
      </c>
      <c r="F14" s="163">
        <f t="shared" si="0"/>
        <v>112.04</v>
      </c>
      <c r="G14" s="22"/>
    </row>
    <row r="15" spans="1:7" x14ac:dyDescent="0.2">
      <c r="A15" s="134">
        <v>10</v>
      </c>
      <c r="B15" s="151" t="s">
        <v>226</v>
      </c>
      <c r="C15" s="152">
        <v>1</v>
      </c>
      <c r="D15" s="152" t="s">
        <v>32</v>
      </c>
      <c r="E15" s="153">
        <v>0.76</v>
      </c>
      <c r="F15" s="163">
        <f t="shared" si="0"/>
        <v>0.76</v>
      </c>
      <c r="G15" s="22"/>
    </row>
    <row r="16" spans="1:7" x14ac:dyDescent="0.2">
      <c r="A16" s="134">
        <v>11</v>
      </c>
      <c r="B16" s="151"/>
      <c r="C16" s="152">
        <v>1</v>
      </c>
      <c r="D16" s="152" t="s">
        <v>32</v>
      </c>
      <c r="E16" s="153">
        <v>0</v>
      </c>
      <c r="F16" s="163">
        <f t="shared" si="0"/>
        <v>0</v>
      </c>
      <c r="G16" s="22"/>
    </row>
    <row r="17" spans="1:7" x14ac:dyDescent="0.2">
      <c r="A17" s="134">
        <v>12</v>
      </c>
      <c r="B17" s="151"/>
      <c r="C17" s="152">
        <v>1</v>
      </c>
      <c r="D17" s="152" t="s">
        <v>32</v>
      </c>
      <c r="E17" s="153">
        <v>0</v>
      </c>
      <c r="F17" s="163">
        <f t="shared" si="0"/>
        <v>0</v>
      </c>
      <c r="G17" s="22"/>
    </row>
    <row r="18" spans="1:7" x14ac:dyDescent="0.2">
      <c r="A18" s="134">
        <v>30</v>
      </c>
      <c r="B18" s="73"/>
      <c r="C18" s="73" t="s">
        <v>36</v>
      </c>
      <c r="D18" s="73"/>
      <c r="E18" s="73"/>
      <c r="F18" s="163">
        <v>528.20000000000005</v>
      </c>
      <c r="G18" s="22"/>
    </row>
    <row r="19" spans="1:7" x14ac:dyDescent="0.2">
      <c r="A19" s="134">
        <v>31</v>
      </c>
      <c r="B19" s="73"/>
      <c r="C19" s="154" t="s">
        <v>23</v>
      </c>
      <c r="D19" s="154"/>
      <c r="E19" s="155">
        <v>0.2</v>
      </c>
      <c r="F19" s="163">
        <v>0</v>
      </c>
      <c r="G19" s="22"/>
    </row>
    <row r="20" spans="1:7" x14ac:dyDescent="0.2">
      <c r="A20" s="134">
        <v>13</v>
      </c>
      <c r="B20" s="73"/>
      <c r="C20" s="154" t="s">
        <v>43</v>
      </c>
      <c r="D20" s="154"/>
      <c r="E20" s="156">
        <v>8.5999999999999993E-2</v>
      </c>
      <c r="F20" s="163">
        <f>(F26)*E20</f>
        <v>93.202499999999986</v>
      </c>
      <c r="G20" s="22"/>
    </row>
    <row r="21" spans="1:7" x14ac:dyDescent="0.2">
      <c r="A21" s="134">
        <v>14</v>
      </c>
      <c r="B21" s="73"/>
      <c r="C21" s="154" t="s">
        <v>45</v>
      </c>
      <c r="D21" s="154"/>
      <c r="E21" s="73"/>
      <c r="F21" s="163">
        <f>SUM(F18:F20)</f>
        <v>621.40250000000003</v>
      </c>
      <c r="G21" s="22"/>
    </row>
    <row r="22" spans="1:7" x14ac:dyDescent="0.2">
      <c r="A22" s="134">
        <v>15</v>
      </c>
      <c r="B22" s="73"/>
      <c r="C22" s="82"/>
      <c r="D22" s="73"/>
      <c r="E22" s="73"/>
      <c r="F22" s="136"/>
      <c r="G22" s="22"/>
    </row>
    <row r="23" spans="1:7" ht="15.75" x14ac:dyDescent="0.25">
      <c r="A23" s="137"/>
      <c r="B23" s="22"/>
      <c r="C23" s="43" t="s">
        <v>30</v>
      </c>
      <c r="D23" s="22"/>
      <c r="E23" s="22"/>
      <c r="F23" s="138"/>
      <c r="G23" s="22"/>
    </row>
    <row r="24" spans="1:7" x14ac:dyDescent="0.2">
      <c r="A24" s="164" t="s">
        <v>11</v>
      </c>
      <c r="B24" s="157" t="s">
        <v>12</v>
      </c>
      <c r="C24" s="157" t="s">
        <v>13</v>
      </c>
      <c r="D24" s="157" t="s">
        <v>14</v>
      </c>
      <c r="E24" s="157" t="s">
        <v>15</v>
      </c>
      <c r="F24" s="165" t="s">
        <v>3</v>
      </c>
      <c r="G24" s="22"/>
    </row>
    <row r="25" spans="1:7" x14ac:dyDescent="0.2">
      <c r="A25" s="137">
        <v>16</v>
      </c>
      <c r="B25" s="149" t="s">
        <v>210</v>
      </c>
      <c r="C25" s="148">
        <v>0</v>
      </c>
      <c r="D25" s="149" t="s">
        <v>211</v>
      </c>
      <c r="E25" s="150">
        <v>0</v>
      </c>
      <c r="F25" s="166">
        <v>0</v>
      </c>
      <c r="G25" s="22"/>
    </row>
    <row r="26" spans="1:7" x14ac:dyDescent="0.2">
      <c r="A26" s="137">
        <v>17</v>
      </c>
      <c r="B26" s="149" t="s">
        <v>227</v>
      </c>
      <c r="C26" s="148">
        <v>12.75</v>
      </c>
      <c r="D26" s="149" t="s">
        <v>211</v>
      </c>
      <c r="E26" s="150">
        <v>85</v>
      </c>
      <c r="F26" s="166">
        <f>SUM(E26)*C26</f>
        <v>1083.75</v>
      </c>
      <c r="G26" s="22"/>
    </row>
    <row r="27" spans="1:7" x14ac:dyDescent="0.2">
      <c r="A27" s="137">
        <v>19</v>
      </c>
      <c r="B27" s="22" t="s">
        <v>213</v>
      </c>
      <c r="C27" s="22">
        <v>0</v>
      </c>
      <c r="D27" s="22" t="s">
        <v>211</v>
      </c>
      <c r="E27" s="22"/>
      <c r="F27" s="138"/>
    </row>
    <row r="28" spans="1:7" x14ac:dyDescent="0.2">
      <c r="A28" s="137">
        <v>20</v>
      </c>
      <c r="B28" s="22"/>
      <c r="C28" s="22"/>
      <c r="D28" s="22"/>
      <c r="E28" s="22"/>
      <c r="F28" s="138"/>
    </row>
    <row r="29" spans="1:7" x14ac:dyDescent="0.2">
      <c r="A29" s="134">
        <v>30</v>
      </c>
      <c r="B29" s="73"/>
      <c r="C29" s="73" t="s">
        <v>36</v>
      </c>
      <c r="D29" s="73"/>
      <c r="E29" s="73"/>
      <c r="F29" s="163">
        <f>SUM(F25:F28)</f>
        <v>1083.75</v>
      </c>
      <c r="G29" s="22"/>
    </row>
    <row r="30" spans="1:7" x14ac:dyDescent="0.2">
      <c r="A30" s="134">
        <v>31</v>
      </c>
      <c r="B30" s="73"/>
      <c r="C30" s="154" t="s">
        <v>23</v>
      </c>
      <c r="D30" s="154"/>
      <c r="E30" s="155">
        <v>0.2</v>
      </c>
      <c r="F30" s="163">
        <v>0</v>
      </c>
      <c r="G30" s="22"/>
    </row>
    <row r="31" spans="1:7" x14ac:dyDescent="0.2">
      <c r="A31" s="134">
        <v>32</v>
      </c>
      <c r="B31" s="73"/>
      <c r="C31" s="154" t="s">
        <v>43</v>
      </c>
      <c r="D31" s="154"/>
      <c r="E31" s="156">
        <v>8.5999999999999993E-2</v>
      </c>
      <c r="F31" s="163">
        <f>(F29+F30)*E31</f>
        <v>93.202499999999986</v>
      </c>
      <c r="G31" s="22"/>
    </row>
    <row r="32" spans="1:7" x14ac:dyDescent="0.2">
      <c r="A32" s="134">
        <v>33</v>
      </c>
      <c r="B32" s="73"/>
      <c r="C32" s="154" t="s">
        <v>231</v>
      </c>
      <c r="D32" s="154"/>
      <c r="E32" s="73"/>
      <c r="F32" s="163">
        <f>SUM(F29:F31)</f>
        <v>1176.9524999999999</v>
      </c>
      <c r="G32" s="22"/>
    </row>
    <row r="33" spans="1:16" ht="15.75" x14ac:dyDescent="0.25">
      <c r="A33" s="137"/>
      <c r="B33" s="22"/>
      <c r="C33" s="43"/>
      <c r="D33" s="22"/>
      <c r="E33" s="22"/>
      <c r="F33" s="138"/>
      <c r="G33" s="22"/>
    </row>
    <row r="34" spans="1:16" x14ac:dyDescent="0.2">
      <c r="A34" s="164" t="s">
        <v>11</v>
      </c>
      <c r="B34" s="157" t="s">
        <v>12</v>
      </c>
      <c r="C34" s="157" t="s">
        <v>13</v>
      </c>
      <c r="D34" s="157" t="s">
        <v>14</v>
      </c>
      <c r="E34" s="157" t="s">
        <v>15</v>
      </c>
      <c r="F34" s="165" t="s">
        <v>3</v>
      </c>
      <c r="G34" s="22"/>
    </row>
    <row r="35" spans="1:16" x14ac:dyDescent="0.2">
      <c r="A35" s="137">
        <v>39</v>
      </c>
      <c r="B35" s="149" t="s">
        <v>228</v>
      </c>
      <c r="C35" s="148">
        <v>4</v>
      </c>
      <c r="D35" s="149" t="s">
        <v>229</v>
      </c>
      <c r="E35" s="158">
        <v>68.5</v>
      </c>
      <c r="F35" s="163">
        <f>SUM(E35*C35)</f>
        <v>274</v>
      </c>
      <c r="G35" s="22"/>
    </row>
    <row r="36" spans="1:16" x14ac:dyDescent="0.2">
      <c r="A36" s="137">
        <v>40</v>
      </c>
      <c r="B36" s="84"/>
      <c r="C36" s="148"/>
      <c r="D36" s="84"/>
      <c r="E36" s="150"/>
      <c r="F36" s="163"/>
      <c r="G36" s="22"/>
    </row>
    <row r="37" spans="1:16" x14ac:dyDescent="0.2">
      <c r="A37" s="134">
        <v>41</v>
      </c>
      <c r="B37" s="84"/>
      <c r="C37" s="73" t="s">
        <v>44</v>
      </c>
      <c r="D37" s="73"/>
      <c r="E37" s="73"/>
      <c r="F37" s="163">
        <f>SUM(F35:F36)</f>
        <v>274</v>
      </c>
      <c r="G37" s="22"/>
    </row>
    <row r="38" spans="1:16" ht="20.25" x14ac:dyDescent="0.3">
      <c r="A38" s="134">
        <v>42</v>
      </c>
      <c r="B38" s="84"/>
      <c r="C38" s="159"/>
      <c r="D38" s="159"/>
      <c r="E38" s="160"/>
      <c r="F38" s="167"/>
      <c r="G38" s="22"/>
    </row>
    <row r="39" spans="1:16" x14ac:dyDescent="0.2">
      <c r="A39" s="134">
        <v>43</v>
      </c>
      <c r="B39" s="84"/>
      <c r="C39" s="154" t="s">
        <v>36</v>
      </c>
      <c r="D39" s="154"/>
      <c r="E39" s="154"/>
      <c r="F39" s="163">
        <f>SUM(F37:F38)</f>
        <v>274</v>
      </c>
      <c r="G39" s="22"/>
    </row>
    <row r="40" spans="1:16" x14ac:dyDescent="0.2">
      <c r="A40" s="137"/>
      <c r="B40" s="33"/>
      <c r="C40" s="22"/>
      <c r="D40" s="22"/>
      <c r="E40" s="31"/>
      <c r="F40" s="139"/>
      <c r="G40" s="22"/>
      <c r="O40" s="32"/>
      <c r="P40" s="32"/>
    </row>
    <row r="41" spans="1:16" x14ac:dyDescent="0.2">
      <c r="A41" s="137"/>
      <c r="B41" s="22"/>
      <c r="C41" s="22"/>
      <c r="D41" s="22"/>
      <c r="E41" s="22"/>
      <c r="F41" s="138"/>
      <c r="G41" s="22"/>
    </row>
    <row r="42" spans="1:16" ht="16.5" thickBot="1" x14ac:dyDescent="0.3">
      <c r="A42" s="137"/>
      <c r="B42" s="22"/>
      <c r="C42" s="168" t="s">
        <v>230</v>
      </c>
      <c r="D42" s="169"/>
      <c r="E42" s="169"/>
      <c r="F42" s="170">
        <f>(F21+F32+F39)</f>
        <v>2072.355</v>
      </c>
      <c r="G42" s="22"/>
      <c r="H42" s="110"/>
    </row>
    <row r="43" spans="1:16" ht="15.75" x14ac:dyDescent="0.25">
      <c r="A43" s="137"/>
      <c r="B43" s="22"/>
      <c r="C43" s="43"/>
      <c r="D43" s="68"/>
      <c r="E43" s="68"/>
      <c r="F43" s="142"/>
      <c r="G43" s="22"/>
    </row>
    <row r="44" spans="1:16" x14ac:dyDescent="0.2">
      <c r="A44" s="137"/>
      <c r="B44" s="143" t="s">
        <v>232</v>
      </c>
      <c r="C44" s="171" t="s">
        <v>238</v>
      </c>
      <c r="D44" s="171"/>
      <c r="E44" s="171"/>
      <c r="F44" s="174" t="s">
        <v>239</v>
      </c>
    </row>
    <row r="45" spans="1:16" x14ac:dyDescent="0.2">
      <c r="A45" s="137"/>
      <c r="B45" s="33" t="s">
        <v>233</v>
      </c>
      <c r="C45" s="22"/>
      <c r="D45" s="22"/>
      <c r="E45" s="22"/>
      <c r="F45" s="138"/>
    </row>
    <row r="46" spans="1:16" x14ac:dyDescent="0.2">
      <c r="A46" s="137"/>
      <c r="B46" s="33" t="s">
        <v>234</v>
      </c>
      <c r="C46" s="171" t="s">
        <v>236</v>
      </c>
      <c r="D46" s="171"/>
      <c r="E46" s="171"/>
      <c r="F46" s="172">
        <v>43373</v>
      </c>
    </row>
    <row r="47" spans="1:16" x14ac:dyDescent="0.2">
      <c r="A47" s="137"/>
      <c r="B47" s="33" t="s">
        <v>235</v>
      </c>
      <c r="C47" s="171" t="s">
        <v>237</v>
      </c>
      <c r="D47" s="171"/>
      <c r="E47" s="171"/>
      <c r="F47" s="173">
        <v>2072.36</v>
      </c>
    </row>
    <row r="48" spans="1:16" ht="13.5" thickBot="1" x14ac:dyDescent="0.25">
      <c r="A48" s="140"/>
      <c r="B48" s="141"/>
      <c r="C48" s="141"/>
      <c r="D48" s="141"/>
      <c r="E48" s="141"/>
      <c r="F48" s="144"/>
    </row>
  </sheetData>
  <mergeCells count="13">
    <mergeCell ref="C46:E46"/>
    <mergeCell ref="C47:E47"/>
    <mergeCell ref="C44:E44"/>
    <mergeCell ref="C21:D21"/>
    <mergeCell ref="C30:D30"/>
    <mergeCell ref="C31:D31"/>
    <mergeCell ref="C32:D32"/>
    <mergeCell ref="C38:D38"/>
    <mergeCell ref="C39:E39"/>
    <mergeCell ref="A1:F1"/>
    <mergeCell ref="A2:F2"/>
    <mergeCell ref="C19:D19"/>
    <mergeCell ref="C20:D20"/>
  </mergeCells>
  <pageMargins left="0.7" right="0.7" top="0.75" bottom="0.75" header="0.3" footer="0.3"/>
  <pageSetup scale="99" orientation="portrait" horizontalDpi="0" verticalDpi="0" r:id="rId1"/>
  <headerFooter>
    <oddHeader xml:space="preserve">&amp;C&amp;"Arial,Bold"Tatoosh Water
Meter Installation Invoice for: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6"/>
  <sheetViews>
    <sheetView workbookViewId="0">
      <selection activeCell="C5" sqref="A1:XFD1048576"/>
    </sheetView>
  </sheetViews>
  <sheetFormatPr defaultColWidth="8.85546875" defaultRowHeight="12.75" x14ac:dyDescent="0.2"/>
  <cols>
    <col min="1" max="1" width="2.7109375" style="19" customWidth="1"/>
    <col min="2" max="2" width="6.7109375" style="19" customWidth="1"/>
    <col min="3" max="3" width="44.7109375" style="19" customWidth="1"/>
    <col min="4" max="4" width="11.7109375" style="19" customWidth="1"/>
    <col min="5" max="5" width="9.28515625" style="19" customWidth="1"/>
    <col min="6" max="6" width="14.7109375" style="19" customWidth="1"/>
    <col min="7" max="7" width="19" style="19" customWidth="1"/>
    <col min="8" max="8" width="2.7109375" style="19" customWidth="1"/>
    <col min="9" max="16384" width="8.85546875" style="19"/>
  </cols>
  <sheetData>
    <row r="1" spans="1:9" ht="13.5" thickTop="1" x14ac:dyDescent="0.2">
      <c r="A1" s="16"/>
      <c r="B1" s="119"/>
      <c r="C1" s="119"/>
      <c r="D1" s="120"/>
      <c r="E1" s="120"/>
      <c r="F1" s="17"/>
      <c r="G1" s="17"/>
      <c r="H1" s="18"/>
    </row>
    <row r="2" spans="1:9" x14ac:dyDescent="0.2">
      <c r="A2" s="20"/>
      <c r="B2" s="21"/>
      <c r="D2" s="22"/>
      <c r="E2" s="22"/>
      <c r="F2" s="22"/>
      <c r="G2" s="22"/>
      <c r="H2" s="23"/>
    </row>
    <row r="3" spans="1:9" x14ac:dyDescent="0.2">
      <c r="A3" s="20"/>
      <c r="B3" s="24"/>
      <c r="D3" s="22"/>
      <c r="E3" s="22"/>
      <c r="F3" s="22"/>
      <c r="G3" s="22"/>
      <c r="H3" s="23"/>
    </row>
    <row r="4" spans="1:9" x14ac:dyDescent="0.2">
      <c r="A4" s="20"/>
      <c r="B4" s="24"/>
      <c r="D4" s="22"/>
      <c r="E4" s="22"/>
      <c r="F4" s="22"/>
      <c r="G4" s="22"/>
      <c r="H4" s="23"/>
    </row>
    <row r="5" spans="1:9" x14ac:dyDescent="0.2">
      <c r="A5" s="20"/>
      <c r="B5" s="24"/>
      <c r="D5" s="22"/>
      <c r="E5" s="22"/>
      <c r="F5" s="22"/>
      <c r="G5" s="22"/>
      <c r="H5" s="23"/>
    </row>
    <row r="6" spans="1:9" x14ac:dyDescent="0.2">
      <c r="A6" s="20"/>
      <c r="B6" s="24"/>
      <c r="D6" s="22"/>
      <c r="E6" s="22"/>
      <c r="F6" s="22"/>
      <c r="G6" s="22"/>
      <c r="H6" s="23"/>
    </row>
    <row r="7" spans="1:9" x14ac:dyDescent="0.2">
      <c r="A7" s="20"/>
      <c r="B7" s="24"/>
      <c r="D7" s="22"/>
      <c r="E7" s="22"/>
      <c r="F7" s="22"/>
      <c r="G7" s="22"/>
      <c r="H7" s="23"/>
    </row>
    <row r="8" spans="1:9" x14ac:dyDescent="0.2">
      <c r="A8" s="20"/>
      <c r="B8" s="24" t="s">
        <v>10</v>
      </c>
      <c r="D8" s="22"/>
      <c r="E8" s="22"/>
      <c r="F8" s="22"/>
      <c r="G8" s="22"/>
      <c r="H8" s="23"/>
    </row>
    <row r="9" spans="1:9" x14ac:dyDescent="0.2">
      <c r="A9" s="20"/>
      <c r="B9" s="22"/>
      <c r="D9" s="22"/>
      <c r="E9" s="22"/>
      <c r="F9" s="22"/>
      <c r="G9" s="22"/>
      <c r="H9" s="23"/>
    </row>
    <row r="10" spans="1:9" x14ac:dyDescent="0.2">
      <c r="A10" s="20"/>
      <c r="B10" s="22"/>
      <c r="D10" s="22"/>
      <c r="E10" s="22"/>
      <c r="F10" s="22"/>
      <c r="G10" s="22"/>
      <c r="H10" s="23"/>
    </row>
    <row r="11" spans="1:9" ht="18" x14ac:dyDescent="0.25">
      <c r="A11" s="20"/>
      <c r="B11" s="121"/>
      <c r="C11" s="121"/>
      <c r="D11" s="121"/>
      <c r="E11" s="121"/>
      <c r="F11" s="121"/>
      <c r="G11" s="121"/>
      <c r="H11" s="23"/>
      <c r="I11" s="22"/>
    </row>
    <row r="12" spans="1:9" x14ac:dyDescent="0.2">
      <c r="A12" s="20"/>
      <c r="H12" s="23"/>
      <c r="I12" s="22"/>
    </row>
    <row r="13" spans="1:9" ht="20.25" x14ac:dyDescent="0.3">
      <c r="A13" s="20"/>
      <c r="B13" s="122" t="s">
        <v>215</v>
      </c>
      <c r="C13" s="123"/>
      <c r="D13" s="123"/>
      <c r="E13" s="123"/>
      <c r="F13" s="123"/>
      <c r="G13" s="123"/>
      <c r="H13" s="23"/>
      <c r="I13" s="22"/>
    </row>
    <row r="14" spans="1:9" ht="20.25" x14ac:dyDescent="0.3">
      <c r="A14" s="20"/>
      <c r="B14" s="123" t="s">
        <v>216</v>
      </c>
      <c r="C14" s="123"/>
      <c r="D14" s="123"/>
      <c r="E14" s="123"/>
      <c r="F14" s="123"/>
      <c r="G14" s="123"/>
      <c r="H14" s="23"/>
      <c r="I14" s="22"/>
    </row>
    <row r="15" spans="1:9" ht="20.25" x14ac:dyDescent="0.3">
      <c r="A15" s="20"/>
      <c r="B15" s="40"/>
      <c r="C15" s="41"/>
      <c r="D15" s="41"/>
      <c r="E15" s="41"/>
      <c r="F15" s="41"/>
      <c r="G15" s="41"/>
      <c r="H15" s="23"/>
      <c r="I15" s="22"/>
    </row>
    <row r="16" spans="1:9" ht="15.75" x14ac:dyDescent="0.25">
      <c r="A16" s="20"/>
      <c r="B16" s="73"/>
      <c r="C16" s="74"/>
      <c r="D16" s="75" t="s">
        <v>29</v>
      </c>
      <c r="E16" s="73"/>
      <c r="F16" s="73"/>
      <c r="G16" s="73"/>
      <c r="H16" s="23"/>
      <c r="I16" s="22"/>
    </row>
    <row r="17" spans="1:9" x14ac:dyDescent="0.2">
      <c r="A17" s="20"/>
      <c r="B17" s="76" t="s">
        <v>11</v>
      </c>
      <c r="C17" s="76" t="s">
        <v>12</v>
      </c>
      <c r="D17" s="76" t="s">
        <v>13</v>
      </c>
      <c r="E17" s="76" t="s">
        <v>14</v>
      </c>
      <c r="F17" s="76" t="s">
        <v>15</v>
      </c>
      <c r="G17" s="76" t="s">
        <v>3</v>
      </c>
      <c r="H17" s="23"/>
      <c r="I17" s="22"/>
    </row>
    <row r="18" spans="1:9" x14ac:dyDescent="0.2">
      <c r="A18" s="20"/>
      <c r="B18" s="77">
        <v>1</v>
      </c>
      <c r="C18" s="71" t="s">
        <v>217</v>
      </c>
      <c r="D18" s="70">
        <v>1</v>
      </c>
      <c r="E18" s="71" t="s">
        <v>16</v>
      </c>
      <c r="F18" s="79">
        <v>80.739999999999995</v>
      </c>
      <c r="G18" s="79">
        <f>F18*D18</f>
        <v>80.739999999999995</v>
      </c>
      <c r="H18" s="23"/>
      <c r="I18" s="22"/>
    </row>
    <row r="19" spans="1:9" x14ac:dyDescent="0.2">
      <c r="A19" s="20"/>
      <c r="B19" s="77">
        <v>2</v>
      </c>
      <c r="C19" s="113" t="s">
        <v>218</v>
      </c>
      <c r="D19" s="111">
        <v>100</v>
      </c>
      <c r="E19" s="111" t="s">
        <v>32</v>
      </c>
      <c r="F19" s="112">
        <v>0.57999999999999996</v>
      </c>
      <c r="G19" s="79">
        <f t="shared" ref="G19:G29" si="0">F19*D19</f>
        <v>57.999999999999993</v>
      </c>
      <c r="H19" s="23"/>
      <c r="I19" s="22"/>
    </row>
    <row r="20" spans="1:9" x14ac:dyDescent="0.2">
      <c r="A20" s="20"/>
      <c r="B20" s="77">
        <v>3</v>
      </c>
      <c r="C20" s="113" t="s">
        <v>219</v>
      </c>
      <c r="D20" s="111">
        <v>1</v>
      </c>
      <c r="E20" s="111" t="s">
        <v>32</v>
      </c>
      <c r="F20" s="112">
        <v>62.42</v>
      </c>
      <c r="G20" s="79">
        <f t="shared" si="0"/>
        <v>62.42</v>
      </c>
      <c r="H20" s="23"/>
      <c r="I20" s="22"/>
    </row>
    <row r="21" spans="1:9" x14ac:dyDescent="0.2">
      <c r="A21" s="20"/>
      <c r="B21" s="77">
        <v>4</v>
      </c>
      <c r="C21" s="113" t="s">
        <v>220</v>
      </c>
      <c r="D21" s="111">
        <v>1</v>
      </c>
      <c r="E21" s="111" t="s">
        <v>65</v>
      </c>
      <c r="F21" s="112">
        <v>153.88</v>
      </c>
      <c r="G21" s="79">
        <f t="shared" si="0"/>
        <v>153.88</v>
      </c>
      <c r="H21" s="23"/>
      <c r="I21" s="22"/>
    </row>
    <row r="22" spans="1:9" x14ac:dyDescent="0.2">
      <c r="A22" s="20"/>
      <c r="B22" s="77">
        <v>5</v>
      </c>
      <c r="C22" s="113" t="s">
        <v>221</v>
      </c>
      <c r="D22" s="111">
        <v>1</v>
      </c>
      <c r="E22" s="111" t="s">
        <v>65</v>
      </c>
      <c r="F22" s="112">
        <v>36.5</v>
      </c>
      <c r="G22" s="79">
        <f t="shared" si="0"/>
        <v>36.5</v>
      </c>
      <c r="H22" s="23"/>
      <c r="I22" s="22"/>
    </row>
    <row r="23" spans="1:9" x14ac:dyDescent="0.2">
      <c r="A23" s="20"/>
      <c r="B23" s="77">
        <v>6</v>
      </c>
      <c r="C23" s="113" t="s">
        <v>222</v>
      </c>
      <c r="D23" s="111">
        <v>2</v>
      </c>
      <c r="E23" s="111" t="s">
        <v>32</v>
      </c>
      <c r="F23" s="112">
        <v>2.09</v>
      </c>
      <c r="G23" s="79">
        <f t="shared" si="0"/>
        <v>4.18</v>
      </c>
      <c r="H23" s="23"/>
      <c r="I23" s="22"/>
    </row>
    <row r="24" spans="1:9" x14ac:dyDescent="0.2">
      <c r="A24" s="20"/>
      <c r="B24" s="77">
        <v>7</v>
      </c>
      <c r="C24" s="113" t="s">
        <v>223</v>
      </c>
      <c r="D24" s="111">
        <v>1</v>
      </c>
      <c r="E24" s="111" t="s">
        <v>32</v>
      </c>
      <c r="F24" s="112">
        <v>28.01</v>
      </c>
      <c r="G24" s="79">
        <f t="shared" si="0"/>
        <v>28.01</v>
      </c>
      <c r="H24" s="23"/>
      <c r="I24" s="22"/>
    </row>
    <row r="25" spans="1:9" x14ac:dyDescent="0.2">
      <c r="A25" s="20"/>
      <c r="B25" s="77">
        <v>8</v>
      </c>
      <c r="C25" s="113" t="s">
        <v>224</v>
      </c>
      <c r="D25" s="111">
        <v>1</v>
      </c>
      <c r="E25" s="111" t="s">
        <v>32</v>
      </c>
      <c r="F25" s="112">
        <v>48.45</v>
      </c>
      <c r="G25" s="79">
        <f t="shared" si="0"/>
        <v>48.45</v>
      </c>
      <c r="H25" s="23"/>
      <c r="I25" s="28"/>
    </row>
    <row r="26" spans="1:9" x14ac:dyDescent="0.2">
      <c r="A26" s="20"/>
      <c r="B26" s="77">
        <v>9</v>
      </c>
      <c r="C26" s="113" t="s">
        <v>225</v>
      </c>
      <c r="D26" s="111">
        <v>2</v>
      </c>
      <c r="E26" s="111" t="s">
        <v>32</v>
      </c>
      <c r="F26" s="112">
        <v>56.02</v>
      </c>
      <c r="G26" s="79">
        <f t="shared" si="0"/>
        <v>112.04</v>
      </c>
      <c r="H26" s="23"/>
      <c r="I26" s="22"/>
    </row>
    <row r="27" spans="1:9" x14ac:dyDescent="0.2">
      <c r="A27" s="20"/>
      <c r="B27" s="77">
        <v>10</v>
      </c>
      <c r="C27" s="113" t="s">
        <v>226</v>
      </c>
      <c r="D27" s="111">
        <v>1</v>
      </c>
      <c r="E27" s="111" t="s">
        <v>32</v>
      </c>
      <c r="F27" s="112">
        <v>0.76</v>
      </c>
      <c r="G27" s="79">
        <f t="shared" si="0"/>
        <v>0.76</v>
      </c>
      <c r="H27" s="23"/>
      <c r="I27" s="22"/>
    </row>
    <row r="28" spans="1:9" x14ac:dyDescent="0.2">
      <c r="A28" s="20"/>
      <c r="B28" s="77">
        <v>11</v>
      </c>
      <c r="C28" s="113"/>
      <c r="D28" s="111">
        <v>1</v>
      </c>
      <c r="E28" s="111" t="s">
        <v>32</v>
      </c>
      <c r="F28" s="112">
        <v>0</v>
      </c>
      <c r="G28" s="79">
        <f t="shared" si="0"/>
        <v>0</v>
      </c>
      <c r="H28" s="23"/>
      <c r="I28" s="22"/>
    </row>
    <row r="29" spans="1:9" x14ac:dyDescent="0.2">
      <c r="A29" s="20"/>
      <c r="B29" s="77">
        <v>12</v>
      </c>
      <c r="C29" s="113"/>
      <c r="D29" s="111">
        <v>1</v>
      </c>
      <c r="E29" s="111" t="s">
        <v>32</v>
      </c>
      <c r="F29" s="112">
        <v>0</v>
      </c>
      <c r="G29" s="79">
        <f t="shared" si="0"/>
        <v>0</v>
      </c>
      <c r="H29" s="23"/>
      <c r="I29" s="22"/>
    </row>
    <row r="30" spans="1:9" x14ac:dyDescent="0.2">
      <c r="A30" s="20"/>
      <c r="B30" s="77">
        <v>30</v>
      </c>
      <c r="C30" s="77"/>
      <c r="D30" s="77" t="s">
        <v>36</v>
      </c>
      <c r="E30" s="77"/>
      <c r="F30" s="77"/>
      <c r="G30" s="79">
        <v>528.20000000000005</v>
      </c>
      <c r="H30" s="23"/>
      <c r="I30" s="22"/>
    </row>
    <row r="31" spans="1:9" x14ac:dyDescent="0.2">
      <c r="A31" s="20"/>
      <c r="B31" s="77">
        <v>31</v>
      </c>
      <c r="C31" s="77"/>
      <c r="D31" s="124" t="s">
        <v>23</v>
      </c>
      <c r="E31" s="125"/>
      <c r="F31" s="80">
        <v>0.2</v>
      </c>
      <c r="G31" s="79">
        <v>0</v>
      </c>
      <c r="H31" s="23"/>
      <c r="I31" s="22"/>
    </row>
    <row r="32" spans="1:9" x14ac:dyDescent="0.2">
      <c r="A32" s="20"/>
      <c r="B32" s="74">
        <v>13</v>
      </c>
      <c r="C32" s="73"/>
      <c r="D32" s="124" t="s">
        <v>43</v>
      </c>
      <c r="E32" s="125"/>
      <c r="F32" s="81">
        <v>8.5999999999999993E-2</v>
      </c>
      <c r="G32" s="79">
        <f>(G39)*F32</f>
        <v>93.202499999999986</v>
      </c>
      <c r="H32" s="23"/>
      <c r="I32" s="22"/>
    </row>
    <row r="33" spans="1:9" x14ac:dyDescent="0.2">
      <c r="A33" s="20"/>
      <c r="B33" s="74">
        <v>14</v>
      </c>
      <c r="C33" s="73"/>
      <c r="D33" s="124" t="s">
        <v>45</v>
      </c>
      <c r="E33" s="125"/>
      <c r="F33" s="77"/>
      <c r="G33" s="79">
        <f>SUM(G30:G32)</f>
        <v>621.40250000000003</v>
      </c>
      <c r="H33" s="23"/>
      <c r="I33" s="22"/>
    </row>
    <row r="34" spans="1:9" x14ac:dyDescent="0.2">
      <c r="A34" s="20"/>
      <c r="B34" s="74">
        <v>15</v>
      </c>
      <c r="C34" s="73"/>
      <c r="D34" s="82"/>
      <c r="E34" s="74"/>
      <c r="F34" s="74"/>
      <c r="G34" s="83"/>
      <c r="H34" s="23"/>
      <c r="I34" s="22"/>
    </row>
    <row r="35" spans="1:9" x14ac:dyDescent="0.2">
      <c r="A35" s="20"/>
      <c r="B35" s="73"/>
      <c r="C35" s="73"/>
      <c r="D35" s="73"/>
      <c r="E35" s="73"/>
      <c r="F35" s="73"/>
      <c r="G35" s="74"/>
      <c r="H35" s="23"/>
      <c r="I35" s="22"/>
    </row>
    <row r="36" spans="1:9" ht="15.75" x14ac:dyDescent="0.25">
      <c r="A36" s="20"/>
      <c r="B36" s="22"/>
      <c r="C36" s="22"/>
      <c r="D36" s="43" t="s">
        <v>30</v>
      </c>
      <c r="E36" s="22"/>
      <c r="F36" s="22"/>
      <c r="H36" s="23"/>
      <c r="I36" s="22"/>
    </row>
    <row r="37" spans="1:9" x14ac:dyDescent="0.2">
      <c r="A37" s="20"/>
      <c r="B37" s="25" t="s">
        <v>11</v>
      </c>
      <c r="C37" s="25" t="s">
        <v>12</v>
      </c>
      <c r="D37" s="25" t="s">
        <v>13</v>
      </c>
      <c r="E37" s="25" t="s">
        <v>14</v>
      </c>
      <c r="F37" s="25" t="s">
        <v>15</v>
      </c>
      <c r="G37" s="25" t="s">
        <v>3</v>
      </c>
      <c r="H37" s="23"/>
      <c r="I37" s="22"/>
    </row>
    <row r="38" spans="1:9" x14ac:dyDescent="0.2">
      <c r="A38" s="20"/>
      <c r="B38" s="26">
        <v>16</v>
      </c>
      <c r="C38" s="71" t="s">
        <v>210</v>
      </c>
      <c r="D38" s="70">
        <v>0</v>
      </c>
      <c r="E38" s="71" t="s">
        <v>211</v>
      </c>
      <c r="F38" s="79">
        <v>0</v>
      </c>
      <c r="G38" s="27">
        <v>0</v>
      </c>
      <c r="H38" s="23"/>
      <c r="I38" s="22"/>
    </row>
    <row r="39" spans="1:9" x14ac:dyDescent="0.2">
      <c r="A39" s="20"/>
      <c r="B39" s="26">
        <v>17</v>
      </c>
      <c r="C39" s="71" t="s">
        <v>227</v>
      </c>
      <c r="D39" s="70">
        <v>12.75</v>
      </c>
      <c r="E39" s="71" t="s">
        <v>211</v>
      </c>
      <c r="F39" s="79">
        <v>85</v>
      </c>
      <c r="G39" s="27">
        <f>SUM(F39)*D39</f>
        <v>1083.75</v>
      </c>
      <c r="H39" s="23"/>
      <c r="I39" s="22"/>
    </row>
    <row r="40" spans="1:9" x14ac:dyDescent="0.2">
      <c r="A40" s="20"/>
      <c r="B40" s="26">
        <v>19</v>
      </c>
      <c r="C40" s="26" t="s">
        <v>213</v>
      </c>
      <c r="D40" s="26">
        <v>0</v>
      </c>
      <c r="E40" s="26" t="s">
        <v>211</v>
      </c>
      <c r="F40" s="26"/>
      <c r="G40" s="26"/>
      <c r="H40" s="22"/>
    </row>
    <row r="41" spans="1:9" x14ac:dyDescent="0.2">
      <c r="A41" s="20"/>
      <c r="B41" s="26">
        <v>20</v>
      </c>
      <c r="C41" s="26"/>
      <c r="D41" s="26"/>
      <c r="E41" s="26"/>
      <c r="F41" s="26"/>
      <c r="G41" s="26"/>
      <c r="H41" s="22"/>
    </row>
    <row r="42" spans="1:9" x14ac:dyDescent="0.2">
      <c r="A42" s="20"/>
      <c r="B42" s="77">
        <v>30</v>
      </c>
      <c r="C42" s="77"/>
      <c r="D42" s="77" t="s">
        <v>36</v>
      </c>
      <c r="E42" s="77"/>
      <c r="F42" s="77"/>
      <c r="G42" s="79">
        <f>SUM(G38:G41)</f>
        <v>1083.75</v>
      </c>
      <c r="H42" s="23"/>
      <c r="I42" s="22"/>
    </row>
    <row r="43" spans="1:9" x14ac:dyDescent="0.2">
      <c r="A43" s="20"/>
      <c r="B43" s="77">
        <v>31</v>
      </c>
      <c r="C43" s="77"/>
      <c r="D43" s="124" t="s">
        <v>23</v>
      </c>
      <c r="E43" s="125"/>
      <c r="F43" s="80">
        <v>0.2</v>
      </c>
      <c r="G43" s="79">
        <v>0</v>
      </c>
      <c r="H43" s="23"/>
      <c r="I43" s="22"/>
    </row>
    <row r="44" spans="1:9" x14ac:dyDescent="0.2">
      <c r="A44" s="20"/>
      <c r="B44" s="77">
        <v>32</v>
      </c>
      <c r="C44" s="77"/>
      <c r="D44" s="124" t="s">
        <v>43</v>
      </c>
      <c r="E44" s="125"/>
      <c r="F44" s="81">
        <v>8.5999999999999993E-2</v>
      </c>
      <c r="G44" s="79">
        <f>(G42+G43)*F44</f>
        <v>93.202499999999986</v>
      </c>
      <c r="H44" s="23"/>
      <c r="I44" s="22"/>
    </row>
    <row r="45" spans="1:9" x14ac:dyDescent="0.2">
      <c r="A45" s="20"/>
      <c r="B45" s="77">
        <v>33</v>
      </c>
      <c r="C45" s="77"/>
      <c r="D45" s="124" t="s">
        <v>45</v>
      </c>
      <c r="E45" s="125"/>
      <c r="F45" s="77"/>
      <c r="G45" s="79"/>
      <c r="H45" s="23"/>
      <c r="I45" s="22"/>
    </row>
    <row r="46" spans="1:9" x14ac:dyDescent="0.2">
      <c r="A46" s="20"/>
      <c r="B46" s="74">
        <v>34</v>
      </c>
      <c r="C46" s="73"/>
      <c r="D46" s="82" t="s">
        <v>3</v>
      </c>
      <c r="E46" s="74"/>
      <c r="F46" s="74"/>
      <c r="G46" s="83">
        <f>SUM(G42:G44)</f>
        <v>1176.9524999999999</v>
      </c>
      <c r="H46" s="23"/>
      <c r="I46" s="22"/>
    </row>
    <row r="47" spans="1:9" x14ac:dyDescent="0.2">
      <c r="A47" s="20"/>
      <c r="B47" s="22"/>
      <c r="C47" s="104"/>
      <c r="D47" s="8"/>
      <c r="E47" s="8"/>
      <c r="F47" s="46"/>
      <c r="G47" s="22"/>
      <c r="H47" s="22"/>
    </row>
    <row r="48" spans="1:9" ht="15.75" x14ac:dyDescent="0.25">
      <c r="A48" s="20"/>
      <c r="B48" s="22"/>
      <c r="C48" s="22"/>
      <c r="D48" s="43"/>
      <c r="E48" s="22"/>
      <c r="F48" s="22"/>
      <c r="H48" s="23"/>
      <c r="I48" s="22"/>
    </row>
    <row r="49" spans="1:9" x14ac:dyDescent="0.2">
      <c r="A49" s="20"/>
      <c r="B49" s="25" t="s">
        <v>11</v>
      </c>
      <c r="C49" s="25" t="s">
        <v>12</v>
      </c>
      <c r="D49" s="25" t="s">
        <v>13</v>
      </c>
      <c r="E49" s="25" t="s">
        <v>14</v>
      </c>
      <c r="F49" s="25" t="s">
        <v>15</v>
      </c>
      <c r="G49" s="25" t="s">
        <v>3</v>
      </c>
      <c r="H49" s="23"/>
      <c r="I49" s="22"/>
    </row>
    <row r="50" spans="1:9" x14ac:dyDescent="0.2">
      <c r="A50" s="20"/>
      <c r="B50" s="26">
        <v>29</v>
      </c>
      <c r="C50" s="71" t="s">
        <v>57</v>
      </c>
      <c r="D50" s="70">
        <v>1</v>
      </c>
      <c r="E50" s="71" t="s">
        <v>16</v>
      </c>
      <c r="F50" s="79">
        <v>0</v>
      </c>
      <c r="G50" s="79">
        <v>0</v>
      </c>
      <c r="H50" s="23"/>
      <c r="I50" s="22"/>
    </row>
    <row r="51" spans="1:9" x14ac:dyDescent="0.2">
      <c r="A51" s="20"/>
      <c r="B51" s="26">
        <v>30</v>
      </c>
      <c r="C51" s="71" t="s">
        <v>34</v>
      </c>
      <c r="D51" s="70">
        <v>1</v>
      </c>
      <c r="E51" s="71" t="s">
        <v>16</v>
      </c>
      <c r="F51" s="79">
        <v>0</v>
      </c>
      <c r="G51" s="79">
        <v>0</v>
      </c>
      <c r="H51" s="23"/>
      <c r="I51" s="22"/>
    </row>
    <row r="52" spans="1:9" x14ac:dyDescent="0.2">
      <c r="A52" s="20"/>
      <c r="B52" s="26">
        <v>31</v>
      </c>
      <c r="C52" s="85" t="s">
        <v>18</v>
      </c>
      <c r="D52" s="70">
        <v>1</v>
      </c>
      <c r="E52" s="71" t="s">
        <v>16</v>
      </c>
      <c r="F52" s="79">
        <v>0</v>
      </c>
      <c r="G52" s="79">
        <v>0</v>
      </c>
      <c r="H52" s="23"/>
      <c r="I52" s="22"/>
    </row>
    <row r="53" spans="1:9" x14ac:dyDescent="0.2">
      <c r="A53" s="20"/>
      <c r="B53" s="26">
        <v>32</v>
      </c>
      <c r="C53" s="85" t="s">
        <v>19</v>
      </c>
      <c r="D53" s="70">
        <v>1</v>
      </c>
      <c r="E53" s="71" t="s">
        <v>16</v>
      </c>
      <c r="F53" s="79">
        <v>0</v>
      </c>
      <c r="G53" s="79">
        <v>0</v>
      </c>
      <c r="H53" s="23"/>
      <c r="I53" s="22"/>
    </row>
    <row r="54" spans="1:9" x14ac:dyDescent="0.2">
      <c r="A54" s="20"/>
      <c r="B54" s="26">
        <v>33</v>
      </c>
      <c r="C54" s="86" t="s">
        <v>47</v>
      </c>
      <c r="D54" s="70">
        <v>1</v>
      </c>
      <c r="E54" s="71" t="s">
        <v>16</v>
      </c>
      <c r="F54" s="79">
        <v>0</v>
      </c>
      <c r="G54" s="79">
        <v>0</v>
      </c>
      <c r="H54" s="23"/>
      <c r="I54" s="22"/>
    </row>
    <row r="55" spans="1:9" x14ac:dyDescent="0.2">
      <c r="A55" s="20"/>
      <c r="B55" s="26">
        <v>34</v>
      </c>
      <c r="C55" s="85" t="s">
        <v>20</v>
      </c>
      <c r="D55" s="70">
        <v>1</v>
      </c>
      <c r="E55" s="71" t="s">
        <v>16</v>
      </c>
      <c r="F55" s="79">
        <v>0</v>
      </c>
      <c r="G55" s="79">
        <v>0</v>
      </c>
      <c r="H55" s="23"/>
      <c r="I55" s="22"/>
    </row>
    <row r="56" spans="1:9" x14ac:dyDescent="0.2">
      <c r="A56" s="20"/>
      <c r="B56" s="26">
        <v>35</v>
      </c>
      <c r="C56" s="85" t="s">
        <v>21</v>
      </c>
      <c r="D56" s="70">
        <v>1</v>
      </c>
      <c r="E56" s="71" t="s">
        <v>16</v>
      </c>
      <c r="F56" s="79">
        <v>0</v>
      </c>
      <c r="G56" s="79">
        <v>0</v>
      </c>
      <c r="H56" s="23"/>
      <c r="I56" s="22"/>
    </row>
    <row r="57" spans="1:9" x14ac:dyDescent="0.2">
      <c r="A57" s="20"/>
      <c r="B57" s="26">
        <v>36</v>
      </c>
      <c r="C57" s="85" t="s">
        <v>22</v>
      </c>
      <c r="D57" s="70">
        <v>1</v>
      </c>
      <c r="E57" s="71" t="s">
        <v>16</v>
      </c>
      <c r="F57" s="79">
        <v>0</v>
      </c>
      <c r="G57" s="79">
        <v>0</v>
      </c>
      <c r="H57" s="23"/>
      <c r="I57" s="22"/>
    </row>
    <row r="58" spans="1:9" x14ac:dyDescent="0.2">
      <c r="A58" s="20"/>
      <c r="B58" s="26">
        <v>37</v>
      </c>
      <c r="C58" s="71" t="s">
        <v>58</v>
      </c>
      <c r="D58" s="70">
        <v>1</v>
      </c>
      <c r="E58" s="71" t="s">
        <v>16</v>
      </c>
      <c r="F58" s="79">
        <v>0</v>
      </c>
      <c r="G58" s="79">
        <f>F58*D58</f>
        <v>0</v>
      </c>
      <c r="H58" s="23"/>
      <c r="I58" s="22"/>
    </row>
    <row r="59" spans="1:9" x14ac:dyDescent="0.2">
      <c r="A59" s="20"/>
      <c r="B59" s="26">
        <v>38</v>
      </c>
      <c r="C59" s="71" t="s">
        <v>206</v>
      </c>
      <c r="D59" s="70">
        <v>1</v>
      </c>
      <c r="E59" s="71" t="s">
        <v>207</v>
      </c>
      <c r="F59" s="79">
        <v>0</v>
      </c>
      <c r="G59" s="79">
        <v>0</v>
      </c>
      <c r="H59" s="23"/>
      <c r="I59" s="22"/>
    </row>
    <row r="60" spans="1:9" x14ac:dyDescent="0.2">
      <c r="A60" s="20"/>
      <c r="B60" s="26">
        <v>39</v>
      </c>
      <c r="C60" s="71" t="s">
        <v>228</v>
      </c>
      <c r="D60" s="70">
        <v>4</v>
      </c>
      <c r="E60" s="71" t="s">
        <v>229</v>
      </c>
      <c r="F60" s="116">
        <v>68.5</v>
      </c>
      <c r="G60" s="79">
        <f>SUM(F60*D60)</f>
        <v>274</v>
      </c>
      <c r="H60" s="23"/>
      <c r="I60" s="22"/>
    </row>
    <row r="61" spans="1:9" x14ac:dyDescent="0.2">
      <c r="A61" s="20"/>
      <c r="B61" s="26">
        <v>40</v>
      </c>
      <c r="C61" s="78"/>
      <c r="D61" s="70"/>
      <c r="E61" s="78"/>
      <c r="F61" s="79"/>
      <c r="G61" s="79"/>
      <c r="H61" s="23"/>
      <c r="I61" s="22"/>
    </row>
    <row r="62" spans="1:9" x14ac:dyDescent="0.2">
      <c r="A62" s="20"/>
      <c r="B62" s="74">
        <v>41</v>
      </c>
      <c r="C62" s="84"/>
      <c r="D62" s="77" t="s">
        <v>44</v>
      </c>
      <c r="E62" s="77"/>
      <c r="F62" s="77"/>
      <c r="G62" s="79">
        <f>ROUND(SUM(G50:G61),-1)</f>
        <v>270</v>
      </c>
      <c r="H62" s="23"/>
      <c r="I62" s="22"/>
    </row>
    <row r="63" spans="1:9" x14ac:dyDescent="0.2">
      <c r="A63" s="20"/>
      <c r="B63" s="74">
        <v>42</v>
      </c>
      <c r="C63" s="84"/>
      <c r="D63" s="117" t="s">
        <v>23</v>
      </c>
      <c r="E63" s="117"/>
      <c r="F63" s="80">
        <v>0.2</v>
      </c>
      <c r="G63" s="79">
        <f>G62*F63</f>
        <v>54</v>
      </c>
      <c r="H63" s="23"/>
      <c r="I63" s="22"/>
    </row>
    <row r="64" spans="1:9" x14ac:dyDescent="0.2">
      <c r="A64" s="20"/>
      <c r="B64" s="74">
        <v>43</v>
      </c>
      <c r="C64" s="84"/>
      <c r="D64" s="117" t="s">
        <v>46</v>
      </c>
      <c r="E64" s="117"/>
      <c r="F64" s="117"/>
      <c r="G64" s="79">
        <f>SUM(G62:G63)</f>
        <v>324</v>
      </c>
      <c r="H64" s="23"/>
      <c r="I64" s="22"/>
    </row>
    <row r="65" spans="1:18" x14ac:dyDescent="0.2">
      <c r="A65" s="20"/>
      <c r="B65" s="74">
        <v>44</v>
      </c>
      <c r="C65" s="84"/>
      <c r="D65" s="118"/>
      <c r="E65" s="118"/>
      <c r="F65" s="73"/>
      <c r="G65" s="83"/>
      <c r="H65" s="23"/>
      <c r="I65" s="22"/>
    </row>
    <row r="66" spans="1:18" x14ac:dyDescent="0.2">
      <c r="A66" s="20"/>
      <c r="B66" s="22"/>
      <c r="C66" s="30"/>
      <c r="D66" s="22"/>
      <c r="E66" s="22"/>
      <c r="F66" s="22"/>
      <c r="G66" s="31"/>
      <c r="H66" s="23"/>
      <c r="I66" s="22"/>
    </row>
    <row r="67" spans="1:18" x14ac:dyDescent="0.2">
      <c r="A67" s="20"/>
      <c r="B67" s="22"/>
      <c r="C67" s="33"/>
      <c r="D67" s="22"/>
      <c r="E67" s="22"/>
      <c r="F67" s="31"/>
      <c r="G67" s="29"/>
      <c r="H67" s="23"/>
      <c r="I67" s="22"/>
      <c r="Q67" s="32"/>
      <c r="R67" s="32"/>
    </row>
    <row r="68" spans="1:18" ht="13.5" thickBot="1" x14ac:dyDescent="0.25">
      <c r="A68" s="20"/>
      <c r="B68" s="22"/>
      <c r="C68" s="22"/>
      <c r="H68" s="23"/>
      <c r="I68" s="22"/>
    </row>
    <row r="69" spans="1:18" ht="16.5" thickBot="1" x14ac:dyDescent="0.3">
      <c r="A69" s="20"/>
      <c r="B69" s="22"/>
      <c r="C69" s="22"/>
      <c r="D69" s="34" t="s">
        <v>24</v>
      </c>
      <c r="E69" s="35"/>
      <c r="F69" s="35"/>
      <c r="G69" s="114">
        <f>(G33+G46+G64)</f>
        <v>2122.355</v>
      </c>
      <c r="H69" s="23"/>
      <c r="I69" s="22"/>
      <c r="J69" s="110"/>
      <c r="K69" s="19" t="s">
        <v>65</v>
      </c>
      <c r="L69" s="19" t="e">
        <f>G69/J69</f>
        <v>#DIV/0!</v>
      </c>
      <c r="M69" s="19" t="s">
        <v>173</v>
      </c>
    </row>
    <row r="70" spans="1:18" ht="15.75" x14ac:dyDescent="0.25">
      <c r="A70" s="20"/>
      <c r="B70" s="22"/>
      <c r="C70" s="22"/>
      <c r="D70" s="43"/>
      <c r="E70" s="68"/>
      <c r="F70" s="68"/>
      <c r="G70" s="69"/>
      <c r="H70" s="23"/>
      <c r="I70" s="22"/>
    </row>
    <row r="71" spans="1:18" x14ac:dyDescent="0.2">
      <c r="A71" s="20"/>
      <c r="B71" s="22"/>
      <c r="C71" s="22" t="s">
        <v>25</v>
      </c>
      <c r="D71" s="22"/>
      <c r="E71" s="22"/>
      <c r="F71" s="22"/>
      <c r="G71" s="22"/>
      <c r="H71" s="23"/>
      <c r="I71" s="22"/>
    </row>
    <row r="72" spans="1:18" x14ac:dyDescent="0.2">
      <c r="A72" s="20"/>
      <c r="B72" s="22"/>
      <c r="C72" s="36" t="s">
        <v>26</v>
      </c>
      <c r="D72" s="22"/>
      <c r="E72" s="22"/>
      <c r="F72" s="22"/>
      <c r="G72" s="22"/>
      <c r="H72" s="23"/>
    </row>
    <row r="73" spans="1:18" x14ac:dyDescent="0.2">
      <c r="A73" s="20"/>
      <c r="B73" s="22"/>
      <c r="C73" s="36" t="s">
        <v>27</v>
      </c>
      <c r="D73" s="22"/>
      <c r="E73" s="22"/>
      <c r="F73" s="22"/>
      <c r="G73" s="22"/>
      <c r="H73" s="23"/>
    </row>
    <row r="74" spans="1:18" x14ac:dyDescent="0.2">
      <c r="A74" s="20"/>
      <c r="B74" s="22"/>
      <c r="C74" s="36" t="s">
        <v>28</v>
      </c>
      <c r="D74" s="22"/>
      <c r="E74" s="22"/>
      <c r="F74" s="22"/>
      <c r="G74" s="22"/>
      <c r="H74" s="23"/>
    </row>
    <row r="75" spans="1:18" ht="13.5" thickBot="1" x14ac:dyDescent="0.25">
      <c r="A75" s="37"/>
      <c r="B75" s="38"/>
      <c r="C75" s="38"/>
      <c r="D75" s="38"/>
      <c r="E75" s="38"/>
      <c r="F75" s="38"/>
      <c r="G75" s="38"/>
      <c r="H75" s="39"/>
    </row>
    <row r="76" spans="1:18" ht="13.5" thickTop="1" x14ac:dyDescent="0.2"/>
  </sheetData>
  <mergeCells count="13">
    <mergeCell ref="D64:F64"/>
    <mergeCell ref="D65:E65"/>
    <mergeCell ref="B1:E1"/>
    <mergeCell ref="B11:G11"/>
    <mergeCell ref="B13:G13"/>
    <mergeCell ref="B14:G14"/>
    <mergeCell ref="D63:E63"/>
    <mergeCell ref="D43:E43"/>
    <mergeCell ref="D44:E44"/>
    <mergeCell ref="D45:E45"/>
    <mergeCell ref="D31:E31"/>
    <mergeCell ref="D32:E32"/>
    <mergeCell ref="D33:E33"/>
  </mergeCells>
  <printOptions horizontalCentered="1"/>
  <pageMargins left="0.75" right="0.5" top="0.5" bottom="0.5" header="0.5" footer="0.5"/>
  <pageSetup scale="73" orientation="portrait" verticalDpi="300" r:id="rId1"/>
  <headerFooter alignWithMargins="0">
    <oddHeader>&amp;C&amp;"Arial,Bold"&amp;24Tatoosh Water
&amp;18Ljungberg Exhibit A</oddHeader>
    <oddFooter>&amp;L&amp;7&amp;Z&amp;F&amp;R&amp;8Printed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N144"/>
  <sheetViews>
    <sheetView view="pageLayout" topLeftCell="A85" zoomScaleNormal="100" workbookViewId="0">
      <selection activeCell="E94" sqref="A83:E94"/>
    </sheetView>
  </sheetViews>
  <sheetFormatPr defaultRowHeight="12.75" x14ac:dyDescent="0.2"/>
  <cols>
    <col min="1" max="1" width="12.7109375" customWidth="1"/>
    <col min="2" max="2" width="55.7109375" customWidth="1"/>
    <col min="3" max="3" width="9.28515625" style="8" bestFit="1" customWidth="1"/>
    <col min="4" max="4" width="9.28515625" style="8" customWidth="1"/>
    <col min="5" max="5" width="13.28515625" style="46" bestFit="1" customWidth="1"/>
    <col min="6" max="6" width="12.7109375" style="45" customWidth="1"/>
    <col min="7" max="7" width="10.5703125" style="1" bestFit="1" customWidth="1"/>
    <col min="8" max="8" width="3.28515625" customWidth="1"/>
    <col min="10" max="10" width="31.7109375" bestFit="1" customWidth="1"/>
  </cols>
  <sheetData>
    <row r="4" spans="2:7" x14ac:dyDescent="0.2">
      <c r="B4" s="42" t="s">
        <v>106</v>
      </c>
    </row>
    <row r="8" spans="2:7" x14ac:dyDescent="0.2">
      <c r="E8" s="47" t="s">
        <v>14</v>
      </c>
    </row>
    <row r="9" spans="2:7" ht="13.5" thickBot="1" x14ac:dyDescent="0.25">
      <c r="B9" s="3" t="s">
        <v>0</v>
      </c>
      <c r="C9" s="14" t="s">
        <v>17</v>
      </c>
      <c r="D9" s="14"/>
      <c r="E9" s="48" t="s">
        <v>31</v>
      </c>
      <c r="F9" s="48" t="s">
        <v>3</v>
      </c>
      <c r="G9" s="4"/>
    </row>
    <row r="10" spans="2:7" x14ac:dyDescent="0.2">
      <c r="B10" s="5"/>
      <c r="C10" s="15"/>
      <c r="D10" s="15"/>
      <c r="E10" s="47"/>
      <c r="F10" s="49"/>
      <c r="G10" s="6"/>
    </row>
    <row r="11" spans="2:7" x14ac:dyDescent="0.2">
      <c r="B11" s="2" t="s">
        <v>212</v>
      </c>
    </row>
    <row r="12" spans="2:7" x14ac:dyDescent="0.2">
      <c r="B12" t="s">
        <v>121</v>
      </c>
      <c r="C12" s="8">
        <v>0</v>
      </c>
      <c r="D12" s="8" t="s">
        <v>32</v>
      </c>
      <c r="E12" s="44">
        <v>0</v>
      </c>
      <c r="F12" s="45">
        <v>0</v>
      </c>
    </row>
    <row r="13" spans="2:7" x14ac:dyDescent="0.2">
      <c r="F13" s="45">
        <f t="shared" ref="F13:F17" si="0">C13*E13</f>
        <v>0</v>
      </c>
    </row>
    <row r="14" spans="2:7" x14ac:dyDescent="0.2">
      <c r="F14" s="45">
        <f t="shared" si="0"/>
        <v>0</v>
      </c>
    </row>
    <row r="15" spans="2:7" x14ac:dyDescent="0.2">
      <c r="E15" s="44"/>
      <c r="F15" s="45">
        <f t="shared" si="0"/>
        <v>0</v>
      </c>
    </row>
    <row r="16" spans="2:7" x14ac:dyDescent="0.2">
      <c r="F16" s="45">
        <f t="shared" si="0"/>
        <v>0</v>
      </c>
    </row>
    <row r="17" spans="2:7" x14ac:dyDescent="0.2">
      <c r="F17" s="45">
        <f t="shared" si="0"/>
        <v>0</v>
      </c>
    </row>
    <row r="18" spans="2:7" x14ac:dyDescent="0.2">
      <c r="F18" s="45">
        <f t="shared" ref="F18:F22" si="1">C18*E18</f>
        <v>0</v>
      </c>
    </row>
    <row r="19" spans="2:7" x14ac:dyDescent="0.2">
      <c r="F19" s="45">
        <f t="shared" si="1"/>
        <v>0</v>
      </c>
    </row>
    <row r="20" spans="2:7" x14ac:dyDescent="0.2">
      <c r="F20" s="45">
        <f t="shared" si="1"/>
        <v>0</v>
      </c>
    </row>
    <row r="21" spans="2:7" s="1" customFormat="1" x14ac:dyDescent="0.2">
      <c r="B21"/>
      <c r="C21" s="8"/>
      <c r="D21" s="8"/>
      <c r="E21" s="46"/>
      <c r="F21" s="45">
        <f t="shared" si="1"/>
        <v>0</v>
      </c>
    </row>
    <row r="22" spans="2:7" s="1" customFormat="1" x14ac:dyDescent="0.2">
      <c r="B22"/>
      <c r="C22" s="8"/>
      <c r="D22" s="8"/>
      <c r="E22" s="46"/>
      <c r="F22" s="45">
        <f t="shared" si="1"/>
        <v>0</v>
      </c>
    </row>
    <row r="24" spans="2:7" s="1" customFormat="1" x14ac:dyDescent="0.2">
      <c r="B24"/>
      <c r="C24" s="8"/>
      <c r="D24" s="8"/>
      <c r="E24" s="46" t="s">
        <v>36</v>
      </c>
      <c r="F24" s="45">
        <f>SUM(F12:F23)</f>
        <v>0</v>
      </c>
    </row>
    <row r="25" spans="2:7" x14ac:dyDescent="0.2">
      <c r="E25" s="46" t="s">
        <v>33</v>
      </c>
      <c r="F25" s="29">
        <f>ROUNDUP(F24,-2)</f>
        <v>0</v>
      </c>
    </row>
    <row r="26" spans="2:7" s="1" customFormat="1" x14ac:dyDescent="0.2">
      <c r="B26" s="2"/>
      <c r="C26" s="8"/>
      <c r="D26" s="8"/>
      <c r="E26" s="46"/>
      <c r="F26" s="45"/>
    </row>
    <row r="27" spans="2:7" s="1" customFormat="1" x14ac:dyDescent="0.2">
      <c r="B27" s="2"/>
      <c r="C27" s="8"/>
      <c r="D27" s="8"/>
      <c r="E27" s="46"/>
      <c r="F27" s="45"/>
    </row>
    <row r="28" spans="2:7" s="1" customFormat="1" ht="13.5" thickBot="1" x14ac:dyDescent="0.25">
      <c r="B28" s="109" t="s">
        <v>120</v>
      </c>
      <c r="C28" s="105"/>
      <c r="D28" s="105"/>
      <c r="E28" s="106"/>
      <c r="F28" s="107"/>
      <c r="G28" s="108"/>
    </row>
    <row r="29" spans="2:7" s="1" customFormat="1" ht="13.5" thickTop="1" x14ac:dyDescent="0.2">
      <c r="B29"/>
      <c r="C29" s="8"/>
      <c r="D29" s="8"/>
      <c r="E29" s="46"/>
      <c r="F29" s="45"/>
    </row>
    <row r="30" spans="2:7" x14ac:dyDescent="0.2">
      <c r="B30" s="2" t="s">
        <v>59</v>
      </c>
      <c r="C30"/>
      <c r="D30"/>
      <c r="E30"/>
      <c r="F30"/>
    </row>
    <row r="31" spans="2:7" x14ac:dyDescent="0.2">
      <c r="B31" s="87" t="s">
        <v>60</v>
      </c>
      <c r="C31" s="19">
        <v>1</v>
      </c>
      <c r="D31" s="87" t="s">
        <v>32</v>
      </c>
      <c r="E31" s="32">
        <v>624.88</v>
      </c>
      <c r="F31" s="32">
        <v>0</v>
      </c>
    </row>
    <row r="32" spans="2:7" x14ac:dyDescent="0.2">
      <c r="B32" s="87" t="s">
        <v>61</v>
      </c>
      <c r="C32" s="19">
        <v>1</v>
      </c>
      <c r="D32" s="87" t="s">
        <v>32</v>
      </c>
      <c r="E32" s="32">
        <v>205.36</v>
      </c>
      <c r="F32" s="32">
        <v>0</v>
      </c>
    </row>
    <row r="33" spans="2:6" x14ac:dyDescent="0.2">
      <c r="B33" s="87" t="s">
        <v>62</v>
      </c>
      <c r="C33" s="19">
        <v>1</v>
      </c>
      <c r="D33" s="87" t="s">
        <v>32</v>
      </c>
      <c r="E33" s="32">
        <v>30.4</v>
      </c>
      <c r="F33" s="32">
        <v>0</v>
      </c>
    </row>
    <row r="34" spans="2:6" x14ac:dyDescent="0.2">
      <c r="B34" s="87" t="s">
        <v>63</v>
      </c>
      <c r="C34" s="19">
        <v>1</v>
      </c>
      <c r="D34" s="87" t="s">
        <v>32</v>
      </c>
      <c r="E34" s="32">
        <v>11.95</v>
      </c>
      <c r="F34" s="32">
        <v>0</v>
      </c>
    </row>
    <row r="35" spans="2:6" x14ac:dyDescent="0.2">
      <c r="B35" s="87" t="s">
        <v>64</v>
      </c>
      <c r="C35" s="19">
        <v>30</v>
      </c>
      <c r="D35" s="87" t="s">
        <v>65</v>
      </c>
      <c r="E35" s="32">
        <v>0.247</v>
      </c>
      <c r="F35" s="32">
        <v>0</v>
      </c>
    </row>
    <row r="36" spans="2:6" x14ac:dyDescent="0.2">
      <c r="B36" s="87" t="s">
        <v>66</v>
      </c>
      <c r="C36" s="19">
        <v>2</v>
      </c>
      <c r="D36" s="87" t="s">
        <v>32</v>
      </c>
      <c r="E36" s="32">
        <v>157.04</v>
      </c>
      <c r="F36" s="32">
        <v>0</v>
      </c>
    </row>
    <row r="37" spans="2:6" x14ac:dyDescent="0.2">
      <c r="B37" s="87" t="s">
        <v>67</v>
      </c>
      <c r="C37" s="19">
        <v>2</v>
      </c>
      <c r="D37" s="87" t="s">
        <v>32</v>
      </c>
      <c r="E37" s="32">
        <v>69.64</v>
      </c>
      <c r="F37" s="32">
        <v>0</v>
      </c>
    </row>
    <row r="38" spans="2:6" x14ac:dyDescent="0.2">
      <c r="B38" s="87" t="s">
        <v>68</v>
      </c>
      <c r="C38" s="19">
        <v>1</v>
      </c>
      <c r="D38" s="87" t="s">
        <v>32</v>
      </c>
      <c r="E38" s="32">
        <v>69.7</v>
      </c>
      <c r="F38" s="32">
        <v>0</v>
      </c>
    </row>
    <row r="39" spans="2:6" x14ac:dyDescent="0.2">
      <c r="B39" s="87" t="s">
        <v>69</v>
      </c>
      <c r="C39" s="19">
        <v>18</v>
      </c>
      <c r="D39" s="87" t="s">
        <v>65</v>
      </c>
      <c r="E39" s="32">
        <v>0.41</v>
      </c>
      <c r="F39" s="32">
        <v>0</v>
      </c>
    </row>
    <row r="40" spans="2:6" x14ac:dyDescent="0.2">
      <c r="B40" s="87" t="s">
        <v>70</v>
      </c>
      <c r="C40" s="19">
        <v>1</v>
      </c>
      <c r="D40" s="87" t="s">
        <v>32</v>
      </c>
      <c r="E40" s="32">
        <v>0.64</v>
      </c>
      <c r="F40" s="32">
        <v>0</v>
      </c>
    </row>
    <row r="41" spans="2:6" x14ac:dyDescent="0.2">
      <c r="B41" s="87" t="s">
        <v>71</v>
      </c>
      <c r="C41" s="19">
        <v>2</v>
      </c>
      <c r="D41" s="87" t="s">
        <v>32</v>
      </c>
      <c r="E41" s="32">
        <v>14.76</v>
      </c>
      <c r="F41" s="32">
        <v>0</v>
      </c>
    </row>
    <row r="42" spans="2:6" x14ac:dyDescent="0.2">
      <c r="B42" s="87" t="s">
        <v>72</v>
      </c>
      <c r="C42" s="19">
        <v>4</v>
      </c>
      <c r="D42" s="87" t="s">
        <v>32</v>
      </c>
      <c r="E42" s="32">
        <v>0.44</v>
      </c>
      <c r="F42" s="32">
        <v>0</v>
      </c>
    </row>
    <row r="43" spans="2:6" x14ac:dyDescent="0.2">
      <c r="B43" s="87" t="s">
        <v>73</v>
      </c>
      <c r="C43" s="19">
        <v>1</v>
      </c>
      <c r="D43" s="87" t="s">
        <v>32</v>
      </c>
      <c r="E43" s="32">
        <v>3.42</v>
      </c>
      <c r="F43" s="32">
        <v>0</v>
      </c>
    </row>
    <row r="44" spans="2:6" x14ac:dyDescent="0.2">
      <c r="B44" s="87" t="s">
        <v>74</v>
      </c>
      <c r="C44" s="19">
        <v>1</v>
      </c>
      <c r="D44" s="87" t="s">
        <v>32</v>
      </c>
      <c r="E44" s="32">
        <v>0.54</v>
      </c>
      <c r="F44" s="32">
        <v>0</v>
      </c>
    </row>
    <row r="45" spans="2:6" x14ac:dyDescent="0.2">
      <c r="B45" s="87" t="s">
        <v>75</v>
      </c>
      <c r="C45" s="19">
        <v>8</v>
      </c>
      <c r="D45" s="87" t="s">
        <v>65</v>
      </c>
      <c r="E45" s="32">
        <v>0.27</v>
      </c>
      <c r="F45" s="32">
        <v>0</v>
      </c>
    </row>
    <row r="46" spans="2:6" x14ac:dyDescent="0.2">
      <c r="B46" s="87" t="s">
        <v>76</v>
      </c>
      <c r="C46" s="19">
        <v>1</v>
      </c>
      <c r="D46" s="87" t="s">
        <v>32</v>
      </c>
      <c r="E46" s="32">
        <v>6.48</v>
      </c>
      <c r="F46" s="32">
        <v>0</v>
      </c>
    </row>
    <row r="47" spans="2:6" x14ac:dyDescent="0.2">
      <c r="B47" s="87" t="s">
        <v>77</v>
      </c>
      <c r="C47" s="19">
        <v>1</v>
      </c>
      <c r="D47" s="87" t="s">
        <v>32</v>
      </c>
      <c r="E47" s="32">
        <v>0.38</v>
      </c>
      <c r="F47" s="32">
        <v>0</v>
      </c>
    </row>
    <row r="48" spans="2:6" x14ac:dyDescent="0.2">
      <c r="B48" s="87" t="s">
        <v>78</v>
      </c>
      <c r="C48" s="19">
        <v>1</v>
      </c>
      <c r="D48" s="87" t="s">
        <v>32</v>
      </c>
      <c r="E48" s="32">
        <v>17.399999999999999</v>
      </c>
      <c r="F48" s="32">
        <v>0</v>
      </c>
    </row>
    <row r="49" spans="2:6" x14ac:dyDescent="0.2">
      <c r="B49" s="87" t="s">
        <v>79</v>
      </c>
      <c r="C49" s="19">
        <v>1</v>
      </c>
      <c r="D49" s="87" t="s">
        <v>32</v>
      </c>
      <c r="E49" s="32">
        <v>0.91</v>
      </c>
      <c r="F49" s="32">
        <v>0</v>
      </c>
    </row>
    <row r="50" spans="2:6" x14ac:dyDescent="0.2">
      <c r="B50" s="87" t="s">
        <v>80</v>
      </c>
      <c r="C50" s="19">
        <v>30</v>
      </c>
      <c r="D50" s="87" t="s">
        <v>65</v>
      </c>
      <c r="E50" s="32">
        <v>0.45600000000000002</v>
      </c>
      <c r="F50" s="32">
        <v>0</v>
      </c>
    </row>
    <row r="51" spans="2:6" x14ac:dyDescent="0.2">
      <c r="B51" s="87" t="s">
        <v>81</v>
      </c>
      <c r="C51" s="19">
        <v>1</v>
      </c>
      <c r="D51" s="87" t="s">
        <v>32</v>
      </c>
      <c r="E51" s="32">
        <v>40.82</v>
      </c>
      <c r="F51" s="32">
        <v>0</v>
      </c>
    </row>
    <row r="52" spans="2:6" x14ac:dyDescent="0.2">
      <c r="B52" s="87" t="s">
        <v>82</v>
      </c>
      <c r="C52" s="19">
        <v>2</v>
      </c>
      <c r="D52" s="87" t="s">
        <v>32</v>
      </c>
      <c r="E52" s="32">
        <v>124</v>
      </c>
      <c r="F52" s="32">
        <v>0</v>
      </c>
    </row>
    <row r="53" spans="2:6" x14ac:dyDescent="0.2">
      <c r="B53" s="87" t="s">
        <v>83</v>
      </c>
      <c r="C53" s="19">
        <v>1</v>
      </c>
      <c r="D53" s="87" t="s">
        <v>32</v>
      </c>
      <c r="E53" s="32">
        <v>3.52</v>
      </c>
      <c r="F53" s="32">
        <v>0</v>
      </c>
    </row>
    <row r="54" spans="2:6" x14ac:dyDescent="0.2">
      <c r="B54" s="72" t="s">
        <v>84</v>
      </c>
      <c r="C54" s="8">
        <v>1</v>
      </c>
      <c r="D54" s="8" t="s">
        <v>32</v>
      </c>
      <c r="E54" s="46">
        <v>342</v>
      </c>
      <c r="F54" s="32">
        <v>0</v>
      </c>
    </row>
    <row r="55" spans="2:6" x14ac:dyDescent="0.2">
      <c r="B55" s="72" t="s">
        <v>85</v>
      </c>
      <c r="C55" s="8">
        <v>1</v>
      </c>
      <c r="D55" s="8" t="s">
        <v>32</v>
      </c>
      <c r="E55" s="46">
        <v>24.95</v>
      </c>
      <c r="F55" s="32">
        <v>0</v>
      </c>
    </row>
    <row r="56" spans="2:6" x14ac:dyDescent="0.2">
      <c r="B56" s="72" t="s">
        <v>86</v>
      </c>
      <c r="C56" s="8">
        <v>1</v>
      </c>
      <c r="D56" s="8" t="s">
        <v>32</v>
      </c>
      <c r="E56" s="46">
        <v>9.4499999999999993</v>
      </c>
      <c r="F56" s="32">
        <v>0</v>
      </c>
    </row>
    <row r="57" spans="2:6" x14ac:dyDescent="0.2">
      <c r="B57" s="72"/>
      <c r="F57" s="32">
        <f t="shared" ref="F57" si="2">C57*E57</f>
        <v>0</v>
      </c>
    </row>
    <row r="58" spans="2:6" x14ac:dyDescent="0.2">
      <c r="C58"/>
      <c r="D58"/>
      <c r="E58"/>
      <c r="F58" s="32"/>
    </row>
    <row r="59" spans="2:6" x14ac:dyDescent="0.2">
      <c r="C59"/>
      <c r="D59"/>
      <c r="E59" s="46" t="s">
        <v>36</v>
      </c>
      <c r="F59" s="88">
        <f>SUM(F31:F57)</f>
        <v>0</v>
      </c>
    </row>
    <row r="60" spans="2:6" x14ac:dyDescent="0.2">
      <c r="C60"/>
      <c r="D60" s="89">
        <v>8.5999999999999993E-2</v>
      </c>
      <c r="E60" t="s">
        <v>87</v>
      </c>
      <c r="F60" s="88">
        <f>F59*D60</f>
        <v>0</v>
      </c>
    </row>
    <row r="61" spans="2:6" x14ac:dyDescent="0.2">
      <c r="C61"/>
      <c r="D61"/>
      <c r="E61" t="s">
        <v>3</v>
      </c>
      <c r="F61" s="88">
        <f>SUM(F59:F60)</f>
        <v>0</v>
      </c>
    </row>
    <row r="62" spans="2:6" x14ac:dyDescent="0.2">
      <c r="C62"/>
      <c r="D62"/>
      <c r="E62" s="90" t="s">
        <v>33</v>
      </c>
      <c r="F62" s="29">
        <f>ROUNDUP(F61,-2)</f>
        <v>0</v>
      </c>
    </row>
    <row r="65" spans="1:6" x14ac:dyDescent="0.2">
      <c r="B65" s="2" t="s">
        <v>107</v>
      </c>
    </row>
    <row r="66" spans="1:6" x14ac:dyDescent="0.2">
      <c r="A66" s="104" t="s">
        <v>165</v>
      </c>
      <c r="B66" t="s">
        <v>108</v>
      </c>
      <c r="C66" s="8">
        <v>1</v>
      </c>
      <c r="D66" s="8" t="s">
        <v>32</v>
      </c>
      <c r="E66" s="103">
        <v>0</v>
      </c>
      <c r="F66" s="45">
        <v>0</v>
      </c>
    </row>
    <row r="67" spans="1:6" x14ac:dyDescent="0.2">
      <c r="A67" s="104" t="s">
        <v>164</v>
      </c>
      <c r="B67" t="s">
        <v>109</v>
      </c>
      <c r="C67" s="8">
        <v>1</v>
      </c>
      <c r="D67" s="8" t="s">
        <v>32</v>
      </c>
      <c r="E67" s="46">
        <v>0</v>
      </c>
      <c r="F67" s="45">
        <v>0</v>
      </c>
    </row>
    <row r="68" spans="1:6" x14ac:dyDescent="0.2">
      <c r="A68" s="104" t="s">
        <v>146</v>
      </c>
      <c r="B68" t="s">
        <v>110</v>
      </c>
      <c r="C68" s="8">
        <v>1</v>
      </c>
      <c r="D68" s="8" t="s">
        <v>32</v>
      </c>
      <c r="E68" s="46">
        <v>0</v>
      </c>
      <c r="F68" s="45">
        <v>0</v>
      </c>
    </row>
    <row r="69" spans="1:6" x14ac:dyDescent="0.2">
      <c r="A69" s="104" t="s">
        <v>147</v>
      </c>
      <c r="B69" t="s">
        <v>111</v>
      </c>
      <c r="C69" s="8">
        <v>1</v>
      </c>
      <c r="D69" s="8" t="s">
        <v>32</v>
      </c>
      <c r="E69" s="46">
        <v>0</v>
      </c>
      <c r="F69" s="45">
        <v>0</v>
      </c>
    </row>
    <row r="70" spans="1:6" x14ac:dyDescent="0.2">
      <c r="A70" s="104" t="s">
        <v>172</v>
      </c>
      <c r="B70" t="s">
        <v>112</v>
      </c>
      <c r="C70" s="8">
        <v>1</v>
      </c>
      <c r="D70" s="8" t="s">
        <v>32</v>
      </c>
      <c r="E70" s="46">
        <v>0</v>
      </c>
      <c r="F70" s="45">
        <v>0</v>
      </c>
    </row>
    <row r="71" spans="1:6" x14ac:dyDescent="0.2">
      <c r="A71" s="104" t="s">
        <v>171</v>
      </c>
      <c r="B71" t="s">
        <v>113</v>
      </c>
      <c r="C71" s="8">
        <v>12</v>
      </c>
      <c r="D71" s="8" t="s">
        <v>65</v>
      </c>
      <c r="E71" s="46">
        <v>0</v>
      </c>
      <c r="F71" s="45">
        <v>0</v>
      </c>
    </row>
    <row r="72" spans="1:6" x14ac:dyDescent="0.2">
      <c r="A72" s="104" t="s">
        <v>168</v>
      </c>
      <c r="B72" s="104" t="s">
        <v>114</v>
      </c>
      <c r="C72" s="8">
        <v>2</v>
      </c>
      <c r="D72" s="8" t="s">
        <v>32</v>
      </c>
      <c r="E72" s="46">
        <v>0</v>
      </c>
      <c r="F72" s="45">
        <v>0</v>
      </c>
    </row>
    <row r="73" spans="1:6" x14ac:dyDescent="0.2">
      <c r="A73" s="104" t="s">
        <v>169</v>
      </c>
      <c r="B73" s="104" t="s">
        <v>170</v>
      </c>
      <c r="C73" s="8">
        <v>2</v>
      </c>
      <c r="D73" s="8" t="s">
        <v>32</v>
      </c>
      <c r="E73" s="46">
        <v>0</v>
      </c>
      <c r="F73" s="45">
        <v>0</v>
      </c>
    </row>
    <row r="74" spans="1:6" x14ac:dyDescent="0.2">
      <c r="A74" s="104" t="s">
        <v>167</v>
      </c>
      <c r="B74" s="104" t="s">
        <v>115</v>
      </c>
      <c r="C74" s="8">
        <v>2</v>
      </c>
      <c r="D74" s="8" t="s">
        <v>32</v>
      </c>
      <c r="E74" s="46">
        <v>0</v>
      </c>
      <c r="F74" s="45">
        <v>0</v>
      </c>
    </row>
    <row r="75" spans="1:6" x14ac:dyDescent="0.2">
      <c r="A75" s="104" t="s">
        <v>166</v>
      </c>
      <c r="B75" s="104" t="s">
        <v>116</v>
      </c>
      <c r="C75" s="8">
        <v>1</v>
      </c>
      <c r="D75" s="8" t="s">
        <v>32</v>
      </c>
      <c r="E75" s="46">
        <v>0</v>
      </c>
      <c r="F75" s="45">
        <v>0</v>
      </c>
    </row>
    <row r="76" spans="1:6" x14ac:dyDescent="0.2">
      <c r="B76" s="104" t="s">
        <v>117</v>
      </c>
      <c r="C76" s="8">
        <v>0.5</v>
      </c>
      <c r="D76" s="8" t="s">
        <v>118</v>
      </c>
      <c r="E76" s="46">
        <v>0</v>
      </c>
      <c r="F76" s="45">
        <v>0</v>
      </c>
    </row>
    <row r="77" spans="1:6" x14ac:dyDescent="0.2">
      <c r="A77" s="104" t="s">
        <v>187</v>
      </c>
      <c r="B77" s="104" t="s">
        <v>119</v>
      </c>
      <c r="C77" s="8">
        <v>6</v>
      </c>
      <c r="D77" s="8" t="s">
        <v>32</v>
      </c>
      <c r="E77" s="46">
        <v>0</v>
      </c>
      <c r="F77" s="45">
        <v>0</v>
      </c>
    </row>
    <row r="78" spans="1:6" x14ac:dyDescent="0.2">
      <c r="F78" s="45">
        <f t="shared" ref="F78" si="3">C78*E78</f>
        <v>0</v>
      </c>
    </row>
    <row r="80" spans="1:6" x14ac:dyDescent="0.2">
      <c r="E80" s="46" t="s">
        <v>36</v>
      </c>
      <c r="F80" s="45">
        <f>SUM(F66:F79)</f>
        <v>0</v>
      </c>
    </row>
    <row r="81" spans="1:14" x14ac:dyDescent="0.2">
      <c r="E81" s="46" t="s">
        <v>33</v>
      </c>
      <c r="F81" s="29">
        <f>ROUNDUP(F80,-2)</f>
        <v>0</v>
      </c>
    </row>
    <row r="83" spans="1:14" x14ac:dyDescent="0.2">
      <c r="B83" s="2" t="s">
        <v>121</v>
      </c>
      <c r="J83" s="2" t="s">
        <v>203</v>
      </c>
      <c r="K83" s="8"/>
      <c r="L83" s="8"/>
      <c r="M83" s="46"/>
      <c r="N83" s="45"/>
    </row>
    <row r="84" spans="1:14" x14ac:dyDescent="0.2">
      <c r="A84" s="104" t="s">
        <v>204</v>
      </c>
      <c r="B84" s="104" t="s">
        <v>205</v>
      </c>
      <c r="C84" s="8">
        <v>1</v>
      </c>
      <c r="D84" s="8" t="s">
        <v>32</v>
      </c>
      <c r="E84" s="46">
        <v>50.7</v>
      </c>
      <c r="F84" s="45">
        <v>0</v>
      </c>
      <c r="I84" s="104" t="s">
        <v>122</v>
      </c>
      <c r="J84" s="104" t="s">
        <v>123</v>
      </c>
      <c r="K84" s="8">
        <v>1</v>
      </c>
      <c r="L84" s="8" t="s">
        <v>32</v>
      </c>
      <c r="M84" s="46">
        <v>0</v>
      </c>
      <c r="N84" s="45">
        <v>0</v>
      </c>
    </row>
    <row r="85" spans="1:14" x14ac:dyDescent="0.2">
      <c r="A85" s="104" t="s">
        <v>124</v>
      </c>
      <c r="B85" s="104" t="s">
        <v>125</v>
      </c>
      <c r="C85" s="8">
        <v>1</v>
      </c>
      <c r="D85" s="8" t="s">
        <v>32</v>
      </c>
      <c r="E85" s="46">
        <f>[1]sheet1!$E$853</f>
        <v>93.152289100000004</v>
      </c>
      <c r="F85" s="45">
        <v>0</v>
      </c>
      <c r="I85" s="104" t="s">
        <v>124</v>
      </c>
      <c r="J85" s="104" t="s">
        <v>125</v>
      </c>
      <c r="K85" s="8">
        <v>1</v>
      </c>
      <c r="L85" s="8" t="s">
        <v>32</v>
      </c>
      <c r="M85" s="46">
        <v>0</v>
      </c>
      <c r="N85" s="45">
        <v>0</v>
      </c>
    </row>
    <row r="86" spans="1:14" x14ac:dyDescent="0.2">
      <c r="A86" s="104" t="s">
        <v>128</v>
      </c>
      <c r="B86" s="104" t="s">
        <v>129</v>
      </c>
      <c r="C86" s="8">
        <v>160</v>
      </c>
      <c r="D86" s="8" t="s">
        <v>65</v>
      </c>
      <c r="E86" s="46">
        <f>[1]sheet1!$E$1592</f>
        <v>0.68735940000000006</v>
      </c>
      <c r="F86" s="45">
        <v>0</v>
      </c>
      <c r="I86" s="104" t="s">
        <v>128</v>
      </c>
      <c r="J86" s="104" t="s">
        <v>129</v>
      </c>
      <c r="K86" s="8">
        <v>30</v>
      </c>
      <c r="L86" s="8" t="s">
        <v>65</v>
      </c>
      <c r="M86" s="46">
        <v>0</v>
      </c>
      <c r="N86" s="45">
        <v>0</v>
      </c>
    </row>
    <row r="87" spans="1:14" x14ac:dyDescent="0.2">
      <c r="A87" s="104" t="s">
        <v>126</v>
      </c>
      <c r="B87" s="104" t="s">
        <v>127</v>
      </c>
      <c r="C87" s="8">
        <v>160</v>
      </c>
      <c r="D87" s="8" t="s">
        <v>65</v>
      </c>
      <c r="E87" s="46">
        <f>[1]sheet1!$E$1551</f>
        <v>0.18239000000000002</v>
      </c>
      <c r="F87" s="45">
        <v>0</v>
      </c>
      <c r="I87" s="104" t="s">
        <v>126</v>
      </c>
      <c r="J87" s="104" t="s">
        <v>127</v>
      </c>
      <c r="K87" s="8">
        <v>30</v>
      </c>
      <c r="L87" s="8" t="s">
        <v>65</v>
      </c>
      <c r="M87" s="46">
        <v>0</v>
      </c>
      <c r="N87" s="45">
        <v>0</v>
      </c>
    </row>
    <row r="88" spans="1:14" x14ac:dyDescent="0.2">
      <c r="A88" s="104" t="s">
        <v>132</v>
      </c>
      <c r="B88" s="104" t="s">
        <v>133</v>
      </c>
      <c r="C88" s="8">
        <v>1</v>
      </c>
      <c r="D88" s="8" t="s">
        <v>32</v>
      </c>
      <c r="E88" s="46">
        <f>[1]sheet1!$E$1733</f>
        <v>6.5530179000000004</v>
      </c>
      <c r="F88" s="45">
        <v>0</v>
      </c>
      <c r="I88" s="104" t="s">
        <v>132</v>
      </c>
      <c r="J88" s="104" t="s">
        <v>133</v>
      </c>
      <c r="K88" s="8">
        <v>2</v>
      </c>
      <c r="L88" s="8" t="s">
        <v>32</v>
      </c>
      <c r="M88" s="46">
        <v>0</v>
      </c>
      <c r="N88" s="45">
        <v>0</v>
      </c>
    </row>
    <row r="89" spans="1:14" x14ac:dyDescent="0.2">
      <c r="A89" s="104" t="s">
        <v>130</v>
      </c>
      <c r="B89" s="104" t="s">
        <v>131</v>
      </c>
      <c r="C89" s="8">
        <v>1</v>
      </c>
      <c r="D89" s="8" t="s">
        <v>32</v>
      </c>
      <c r="E89" s="46">
        <f>[1]sheet1!$E$1756</f>
        <v>20.078890000000001</v>
      </c>
      <c r="F89" s="45">
        <v>0</v>
      </c>
      <c r="I89" s="104" t="s">
        <v>130</v>
      </c>
      <c r="J89" s="104" t="s">
        <v>131</v>
      </c>
      <c r="K89" s="8">
        <v>2</v>
      </c>
      <c r="L89" s="8" t="s">
        <v>32</v>
      </c>
      <c r="M89" s="46">
        <v>0</v>
      </c>
      <c r="N89" s="45">
        <v>0</v>
      </c>
    </row>
    <row r="90" spans="1:14" x14ac:dyDescent="0.2">
      <c r="A90" s="104" t="s">
        <v>136</v>
      </c>
      <c r="B90" s="104" t="s">
        <v>137</v>
      </c>
      <c r="C90" s="8">
        <v>1</v>
      </c>
      <c r="D90" s="8" t="s">
        <v>32</v>
      </c>
      <c r="E90" s="46">
        <f>[1]sheet1!$E$923</f>
        <v>41.3097633</v>
      </c>
      <c r="F90" s="45">
        <v>0</v>
      </c>
      <c r="I90" s="104" t="s">
        <v>136</v>
      </c>
      <c r="J90" s="104" t="s">
        <v>137</v>
      </c>
      <c r="K90" s="8">
        <v>2</v>
      </c>
      <c r="L90" s="8" t="s">
        <v>32</v>
      </c>
      <c r="M90" s="46">
        <v>0</v>
      </c>
      <c r="N90" s="45">
        <v>0</v>
      </c>
    </row>
    <row r="91" spans="1:14" x14ac:dyDescent="0.2">
      <c r="A91" s="104" t="s">
        <v>134</v>
      </c>
      <c r="B91" s="104" t="s">
        <v>135</v>
      </c>
      <c r="C91" s="8">
        <v>2</v>
      </c>
      <c r="D91" s="8" t="s">
        <v>32</v>
      </c>
      <c r="E91" s="46">
        <f>[1]sheet1!$E$1921</f>
        <v>44.353920000000002</v>
      </c>
      <c r="F91" s="45">
        <v>0</v>
      </c>
      <c r="I91" s="104" t="s">
        <v>134</v>
      </c>
      <c r="J91" s="104" t="s">
        <v>135</v>
      </c>
      <c r="K91" s="8">
        <v>2</v>
      </c>
      <c r="L91" s="8" t="s">
        <v>32</v>
      </c>
      <c r="M91" s="46">
        <v>0</v>
      </c>
      <c r="N91" s="45">
        <v>0</v>
      </c>
    </row>
    <row r="92" spans="1:14" x14ac:dyDescent="0.2">
      <c r="A92" s="104" t="s">
        <v>138</v>
      </c>
      <c r="B92" s="104" t="s">
        <v>139</v>
      </c>
      <c r="C92" s="8">
        <v>1</v>
      </c>
      <c r="D92" s="8" t="s">
        <v>32</v>
      </c>
      <c r="E92" s="46">
        <f>[1]sheet1!$E$1908</f>
        <v>49.094500000000004</v>
      </c>
      <c r="F92" s="45">
        <v>0</v>
      </c>
      <c r="I92" s="104" t="s">
        <v>138</v>
      </c>
      <c r="J92" s="104" t="s">
        <v>139</v>
      </c>
      <c r="K92" s="8">
        <v>2</v>
      </c>
      <c r="L92" s="8" t="s">
        <v>32</v>
      </c>
      <c r="M92" s="46">
        <v>0</v>
      </c>
      <c r="N92" s="45">
        <v>0</v>
      </c>
    </row>
    <row r="93" spans="1:14" x14ac:dyDescent="0.2">
      <c r="A93" s="104" t="s">
        <v>140</v>
      </c>
      <c r="B93" s="104" t="s">
        <v>141</v>
      </c>
      <c r="C93" s="8">
        <v>1</v>
      </c>
      <c r="D93" s="8" t="s">
        <v>32</v>
      </c>
      <c r="E93" s="46">
        <f>[1]sheet1!$E$1909</f>
        <v>216.05389000000002</v>
      </c>
      <c r="F93" s="45">
        <v>0</v>
      </c>
      <c r="I93" s="104" t="s">
        <v>140</v>
      </c>
      <c r="J93" s="104" t="s">
        <v>141</v>
      </c>
      <c r="K93" s="8">
        <v>2</v>
      </c>
      <c r="L93" s="8" t="s">
        <v>32</v>
      </c>
      <c r="M93" s="46">
        <v>0</v>
      </c>
      <c r="N93" s="45">
        <v>0</v>
      </c>
    </row>
    <row r="94" spans="1:14" x14ac:dyDescent="0.2">
      <c r="A94" s="104" t="s">
        <v>208</v>
      </c>
      <c r="B94" s="104" t="s">
        <v>209</v>
      </c>
      <c r="C94" s="8">
        <v>1</v>
      </c>
      <c r="D94" s="8" t="s">
        <v>32</v>
      </c>
      <c r="E94" s="46">
        <v>120.99</v>
      </c>
      <c r="F94" s="45">
        <v>0</v>
      </c>
      <c r="K94" s="8"/>
      <c r="L94" s="8"/>
      <c r="M94" s="46"/>
      <c r="N94" s="45">
        <f t="shared" ref="N94" si="4">K94*M94</f>
        <v>0</v>
      </c>
    </row>
    <row r="95" spans="1:14" x14ac:dyDescent="0.2">
      <c r="K95" s="8"/>
      <c r="L95" s="8"/>
      <c r="M95" s="46"/>
      <c r="N95" s="45"/>
    </row>
    <row r="96" spans="1:14" x14ac:dyDescent="0.2">
      <c r="E96" s="46" t="s">
        <v>36</v>
      </c>
      <c r="F96" s="45">
        <f>SUM(F84:F95)</f>
        <v>0</v>
      </c>
      <c r="K96" s="8"/>
      <c r="L96" s="8"/>
      <c r="M96" s="46" t="s">
        <v>36</v>
      </c>
      <c r="N96" s="45">
        <f>SUM(N84:N95)</f>
        <v>0</v>
      </c>
    </row>
    <row r="97" spans="1:14" x14ac:dyDescent="0.2">
      <c r="E97" s="46" t="s">
        <v>33</v>
      </c>
      <c r="F97" s="29">
        <f>ROUNDUP(F96,-2)</f>
        <v>0</v>
      </c>
      <c r="K97" s="8"/>
      <c r="L97" s="8"/>
      <c r="M97" s="46" t="s">
        <v>33</v>
      </c>
      <c r="N97" s="29">
        <f>ROUNDUP(N96,-2)</f>
        <v>0</v>
      </c>
    </row>
    <row r="100" spans="1:14" x14ac:dyDescent="0.2">
      <c r="B100" s="2" t="s">
        <v>143</v>
      </c>
    </row>
    <row r="101" spans="1:14" x14ac:dyDescent="0.2">
      <c r="A101" s="104" t="s">
        <v>144</v>
      </c>
      <c r="B101" s="104" t="s">
        <v>153</v>
      </c>
      <c r="C101" s="8">
        <v>1</v>
      </c>
      <c r="D101" s="8" t="s">
        <v>32</v>
      </c>
      <c r="E101" s="46">
        <v>358</v>
      </c>
      <c r="F101" s="45">
        <v>0</v>
      </c>
    </row>
    <row r="102" spans="1:14" x14ac:dyDescent="0.2">
      <c r="A102" s="104" t="s">
        <v>145</v>
      </c>
      <c r="B102" s="104" t="s">
        <v>154</v>
      </c>
      <c r="C102" s="8">
        <v>1</v>
      </c>
      <c r="D102" s="8" t="s">
        <v>32</v>
      </c>
      <c r="E102" s="46">
        <v>142</v>
      </c>
      <c r="F102" s="45">
        <v>0</v>
      </c>
    </row>
    <row r="103" spans="1:14" x14ac:dyDescent="0.2">
      <c r="A103" s="104" t="s">
        <v>146</v>
      </c>
      <c r="B103" s="104" t="s">
        <v>155</v>
      </c>
      <c r="C103" s="8">
        <v>1</v>
      </c>
      <c r="D103" s="8" t="s">
        <v>32</v>
      </c>
      <c r="E103" s="46">
        <v>61</v>
      </c>
      <c r="F103" s="45">
        <v>0</v>
      </c>
    </row>
    <row r="104" spans="1:14" x14ac:dyDescent="0.2">
      <c r="A104" s="104" t="s">
        <v>147</v>
      </c>
      <c r="B104" s="104" t="s">
        <v>156</v>
      </c>
      <c r="C104" s="8">
        <v>1</v>
      </c>
      <c r="D104" s="8" t="s">
        <v>32</v>
      </c>
      <c r="E104" s="46">
        <v>38</v>
      </c>
      <c r="F104" s="45">
        <v>0</v>
      </c>
    </row>
    <row r="105" spans="1:14" x14ac:dyDescent="0.2">
      <c r="A105" s="104" t="s">
        <v>148</v>
      </c>
      <c r="B105" s="104" t="s">
        <v>157</v>
      </c>
      <c r="C105" s="8">
        <v>4</v>
      </c>
      <c r="D105" s="8" t="s">
        <v>32</v>
      </c>
      <c r="E105" s="46">
        <v>6.85</v>
      </c>
      <c r="F105" s="45">
        <v>0</v>
      </c>
    </row>
    <row r="106" spans="1:14" x14ac:dyDescent="0.2">
      <c r="A106" s="104" t="s">
        <v>149</v>
      </c>
      <c r="B106" s="104" t="s">
        <v>158</v>
      </c>
      <c r="C106" s="8">
        <v>6</v>
      </c>
      <c r="D106" s="8" t="s">
        <v>65</v>
      </c>
      <c r="E106" s="46">
        <v>4.2699999999999996</v>
      </c>
      <c r="F106" s="45">
        <v>0</v>
      </c>
    </row>
    <row r="107" spans="1:14" x14ac:dyDescent="0.2">
      <c r="A107" s="104" t="s">
        <v>150</v>
      </c>
      <c r="B107" s="104" t="s">
        <v>159</v>
      </c>
      <c r="C107" s="8">
        <v>4</v>
      </c>
      <c r="D107" s="8" t="s">
        <v>32</v>
      </c>
      <c r="E107" s="46">
        <v>9.65</v>
      </c>
      <c r="F107" s="45">
        <v>0</v>
      </c>
    </row>
    <row r="108" spans="1:14" x14ac:dyDescent="0.2">
      <c r="A108" s="104" t="s">
        <v>151</v>
      </c>
      <c r="B108" s="104" t="s">
        <v>160</v>
      </c>
      <c r="C108" s="8">
        <v>2</v>
      </c>
      <c r="D108" s="8" t="s">
        <v>32</v>
      </c>
      <c r="E108" s="46">
        <v>2.16</v>
      </c>
      <c r="F108" s="45">
        <v>0</v>
      </c>
    </row>
    <row r="109" spans="1:14" x14ac:dyDescent="0.2">
      <c r="A109" s="104" t="s">
        <v>152</v>
      </c>
      <c r="B109" s="104" t="s">
        <v>161</v>
      </c>
      <c r="C109" s="8">
        <v>20</v>
      </c>
      <c r="D109" s="8" t="s">
        <v>65</v>
      </c>
      <c r="E109" s="46">
        <v>0.96</v>
      </c>
      <c r="F109" s="45">
        <v>0</v>
      </c>
    </row>
    <row r="110" spans="1:14" x14ac:dyDescent="0.2">
      <c r="A110" t="s">
        <v>162</v>
      </c>
      <c r="B110" t="s">
        <v>163</v>
      </c>
      <c r="C110" s="8">
        <v>2.5</v>
      </c>
      <c r="D110" s="8" t="s">
        <v>118</v>
      </c>
      <c r="E110" s="46">
        <v>5.5</v>
      </c>
      <c r="F110" s="45">
        <v>0</v>
      </c>
    </row>
    <row r="112" spans="1:14" x14ac:dyDescent="0.2">
      <c r="E112" s="46" t="s">
        <v>36</v>
      </c>
      <c r="F112" s="45">
        <f>SUM(F100:F111)</f>
        <v>0</v>
      </c>
    </row>
    <row r="113" spans="1:6" x14ac:dyDescent="0.2">
      <c r="E113" s="46" t="s">
        <v>33</v>
      </c>
      <c r="F113" s="29">
        <f>ROUNDUP(F112,-2)</f>
        <v>0</v>
      </c>
    </row>
    <row r="117" spans="1:6" x14ac:dyDescent="0.2">
      <c r="B117" s="2" t="s">
        <v>202</v>
      </c>
    </row>
    <row r="118" spans="1:6" x14ac:dyDescent="0.2">
      <c r="A118" t="s">
        <v>144</v>
      </c>
      <c r="B118" t="s">
        <v>153</v>
      </c>
      <c r="C118" s="8">
        <v>1</v>
      </c>
      <c r="D118" s="8" t="s">
        <v>32</v>
      </c>
      <c r="E118" s="46">
        <f>[1]sheet1!$E$875</f>
        <v>455.58396000000005</v>
      </c>
      <c r="F118" s="45">
        <v>0</v>
      </c>
    </row>
    <row r="119" spans="1:6" x14ac:dyDescent="0.2">
      <c r="A119" t="s">
        <v>145</v>
      </c>
      <c r="B119" t="s">
        <v>154</v>
      </c>
      <c r="C119" s="8">
        <v>1</v>
      </c>
      <c r="D119" s="8" t="s">
        <v>32</v>
      </c>
      <c r="E119" s="46">
        <f>[1]sheet1!$E$731</f>
        <v>140.75113000000002</v>
      </c>
      <c r="F119" s="45">
        <v>0</v>
      </c>
    </row>
    <row r="120" spans="1:6" x14ac:dyDescent="0.2">
      <c r="A120" t="s">
        <v>146</v>
      </c>
      <c r="B120" t="s">
        <v>155</v>
      </c>
      <c r="C120" s="8">
        <v>1</v>
      </c>
      <c r="D120" s="8" t="s">
        <v>32</v>
      </c>
      <c r="E120" s="46">
        <f>[1]sheet1!$E$1611</f>
        <v>59.630350000000007</v>
      </c>
      <c r="F120" s="45">
        <v>0</v>
      </c>
    </row>
    <row r="121" spans="1:6" x14ac:dyDescent="0.2">
      <c r="A121" t="s">
        <v>147</v>
      </c>
      <c r="B121" t="s">
        <v>156</v>
      </c>
      <c r="C121" s="8">
        <v>1</v>
      </c>
      <c r="D121" s="8" t="s">
        <v>32</v>
      </c>
      <c r="E121" s="46">
        <f>[1]sheet1!$E$1608</f>
        <v>36.18797</v>
      </c>
      <c r="F121" s="45">
        <v>0</v>
      </c>
    </row>
    <row r="122" spans="1:6" x14ac:dyDescent="0.2">
      <c r="A122" t="s">
        <v>148</v>
      </c>
      <c r="B122" t="s">
        <v>157</v>
      </c>
      <c r="C122" s="8">
        <v>7</v>
      </c>
      <c r="D122" s="8" t="s">
        <v>32</v>
      </c>
      <c r="E122" s="46">
        <f>[1]sheet1!$E$425</f>
        <v>5.5761900999999998</v>
      </c>
      <c r="F122" s="45">
        <v>0</v>
      </c>
    </row>
    <row r="123" spans="1:6" x14ac:dyDescent="0.2">
      <c r="A123" t="s">
        <v>174</v>
      </c>
      <c r="B123" t="s">
        <v>188</v>
      </c>
      <c r="C123" s="8">
        <v>1</v>
      </c>
      <c r="D123" s="8" t="s">
        <v>32</v>
      </c>
      <c r="E123" s="46">
        <f>[1]sheet1!$E$796</f>
        <v>446.72991999999999</v>
      </c>
      <c r="F123" s="45">
        <v>0</v>
      </c>
    </row>
    <row r="124" spans="1:6" x14ac:dyDescent="0.2">
      <c r="A124" t="s">
        <v>149</v>
      </c>
      <c r="B124" t="s">
        <v>158</v>
      </c>
      <c r="C124" s="8">
        <v>7</v>
      </c>
      <c r="D124" s="8" t="s">
        <v>65</v>
      </c>
      <c r="E124" s="46">
        <f>[1]sheet1!$E$463</f>
        <v>4.1744300000000001</v>
      </c>
      <c r="F124" s="45">
        <v>0</v>
      </c>
    </row>
    <row r="125" spans="1:6" x14ac:dyDescent="0.2">
      <c r="A125" t="s">
        <v>150</v>
      </c>
      <c r="B125" t="s">
        <v>159</v>
      </c>
      <c r="C125" s="8">
        <v>4</v>
      </c>
      <c r="D125" s="8" t="s">
        <v>32</v>
      </c>
      <c r="E125" s="46">
        <f>[1]sheet1!$E$290</f>
        <v>9.5686499999999999</v>
      </c>
      <c r="F125" s="45">
        <v>0</v>
      </c>
    </row>
    <row r="126" spans="1:6" x14ac:dyDescent="0.2">
      <c r="A126" t="s">
        <v>151</v>
      </c>
      <c r="B126" t="s">
        <v>160</v>
      </c>
      <c r="C126" s="8">
        <v>2</v>
      </c>
      <c r="D126" s="8" t="s">
        <v>32</v>
      </c>
      <c r="E126" s="46">
        <f>[1]sheet1!$E$18</f>
        <v>2.1076899999999998</v>
      </c>
      <c r="F126" s="45">
        <v>0</v>
      </c>
    </row>
    <row r="127" spans="1:6" x14ac:dyDescent="0.2">
      <c r="A127" t="s">
        <v>175</v>
      </c>
      <c r="B127" t="s">
        <v>189</v>
      </c>
      <c r="C127" s="8">
        <v>1</v>
      </c>
      <c r="D127" s="8" t="s">
        <v>32</v>
      </c>
      <c r="E127" s="46">
        <f>[1]sheet1!$E$299</f>
        <v>87.982830000000007</v>
      </c>
      <c r="F127" s="45">
        <v>0</v>
      </c>
    </row>
    <row r="128" spans="1:6" x14ac:dyDescent="0.2">
      <c r="A128" t="s">
        <v>176</v>
      </c>
      <c r="B128" t="s">
        <v>190</v>
      </c>
      <c r="C128" s="8">
        <v>1</v>
      </c>
      <c r="D128" s="8" t="s">
        <v>32</v>
      </c>
      <c r="E128" s="46">
        <f>[1]sheet1!$E$865</f>
        <v>49.76829</v>
      </c>
      <c r="F128" s="45">
        <v>0</v>
      </c>
    </row>
    <row r="129" spans="1:6" x14ac:dyDescent="0.2">
      <c r="A129" t="s">
        <v>177</v>
      </c>
      <c r="B129" t="s">
        <v>191</v>
      </c>
      <c r="C129" s="8">
        <v>1</v>
      </c>
      <c r="D129" s="8" t="s">
        <v>32</v>
      </c>
      <c r="E129" s="46">
        <f>[1]sheet1!$E$235</f>
        <v>4.5697600000000005</v>
      </c>
      <c r="F129" s="45">
        <v>0</v>
      </c>
    </row>
    <row r="130" spans="1:6" x14ac:dyDescent="0.2">
      <c r="A130" t="s">
        <v>178</v>
      </c>
      <c r="B130" t="s">
        <v>192</v>
      </c>
      <c r="C130" s="8">
        <v>2</v>
      </c>
      <c r="D130" s="8" t="s">
        <v>32</v>
      </c>
      <c r="E130" s="46">
        <f>[1]sheet1!$E$503</f>
        <v>13.83915</v>
      </c>
      <c r="F130" s="45">
        <v>0</v>
      </c>
    </row>
    <row r="131" spans="1:6" x14ac:dyDescent="0.2">
      <c r="A131" t="s">
        <v>136</v>
      </c>
      <c r="B131" t="s">
        <v>137</v>
      </c>
      <c r="C131" s="8">
        <v>1</v>
      </c>
      <c r="D131" s="8" t="s">
        <v>32</v>
      </c>
      <c r="E131" s="46">
        <f>[1]sheet1!$E$923</f>
        <v>41.3097633</v>
      </c>
      <c r="F131" s="45">
        <v>0</v>
      </c>
    </row>
    <row r="132" spans="1:6" x14ac:dyDescent="0.2">
      <c r="A132" t="s">
        <v>179</v>
      </c>
      <c r="B132" t="s">
        <v>193</v>
      </c>
      <c r="C132" s="8">
        <v>2</v>
      </c>
      <c r="D132" s="8" t="s">
        <v>32</v>
      </c>
      <c r="E132" s="46">
        <f>[1]sheet1!$E$375</f>
        <v>8.5881848000000005</v>
      </c>
      <c r="F132" s="45">
        <v>0</v>
      </c>
    </row>
    <row r="133" spans="1:6" x14ac:dyDescent="0.2">
      <c r="A133" t="s">
        <v>180</v>
      </c>
      <c r="B133" t="s">
        <v>194</v>
      </c>
      <c r="C133" s="8">
        <v>1</v>
      </c>
      <c r="D133" s="8" t="s">
        <v>32</v>
      </c>
      <c r="E133" s="46">
        <f>[1]sheet1!$E$371</f>
        <v>2.3422100000000001</v>
      </c>
      <c r="F133" s="45">
        <v>0</v>
      </c>
    </row>
    <row r="134" spans="1:6" x14ac:dyDescent="0.2">
      <c r="A134" t="s">
        <v>181</v>
      </c>
      <c r="B134" t="s">
        <v>195</v>
      </c>
      <c r="C134" s="8">
        <v>1</v>
      </c>
      <c r="D134" s="8" t="s">
        <v>32</v>
      </c>
      <c r="E134" s="46">
        <f>[1]sheet1!$E$286</f>
        <v>1.7754841000000001</v>
      </c>
      <c r="F134" s="45">
        <v>0</v>
      </c>
    </row>
    <row r="135" spans="1:6" x14ac:dyDescent="0.2">
      <c r="A135" t="s">
        <v>182</v>
      </c>
      <c r="B135" t="s">
        <v>196</v>
      </c>
      <c r="C135" s="8">
        <v>1</v>
      </c>
      <c r="D135" s="8" t="s">
        <v>32</v>
      </c>
      <c r="E135" s="46">
        <f>[1]sheet1!$E$1930</f>
        <v>253.18799999999999</v>
      </c>
      <c r="F135" s="45">
        <v>0</v>
      </c>
    </row>
    <row r="136" spans="1:6" x14ac:dyDescent="0.2">
      <c r="A136" t="s">
        <v>183</v>
      </c>
      <c r="B136" t="s">
        <v>197</v>
      </c>
      <c r="C136" s="8">
        <v>3</v>
      </c>
      <c r="D136" s="8" t="s">
        <v>32</v>
      </c>
      <c r="E136" s="46">
        <f>[1]sheet1!$E$413</f>
        <v>4.7618999999999998</v>
      </c>
      <c r="F136" s="45">
        <v>0</v>
      </c>
    </row>
    <row r="137" spans="1:6" x14ac:dyDescent="0.2">
      <c r="A137" t="s">
        <v>184</v>
      </c>
      <c r="B137" t="s">
        <v>198</v>
      </c>
      <c r="C137" s="8">
        <v>1</v>
      </c>
      <c r="D137" s="8" t="s">
        <v>32</v>
      </c>
      <c r="E137" s="46">
        <f>[1]sheet1!$E$289</f>
        <v>6.4831000000000003</v>
      </c>
      <c r="F137" s="45">
        <v>0</v>
      </c>
    </row>
    <row r="138" spans="1:6" x14ac:dyDescent="0.2">
      <c r="A138" t="s">
        <v>185</v>
      </c>
      <c r="B138" t="s">
        <v>199</v>
      </c>
      <c r="C138" s="8">
        <v>1</v>
      </c>
      <c r="D138" s="8" t="s">
        <v>32</v>
      </c>
      <c r="E138" s="46">
        <f>[1]sheet1!$E$514</f>
        <v>12.76444</v>
      </c>
      <c r="F138" s="45">
        <v>0</v>
      </c>
    </row>
    <row r="139" spans="1:6" x14ac:dyDescent="0.2">
      <c r="A139" t="s">
        <v>186</v>
      </c>
      <c r="B139" t="s">
        <v>200</v>
      </c>
      <c r="C139" s="8">
        <v>1</v>
      </c>
      <c r="D139" s="8" t="s">
        <v>32</v>
      </c>
      <c r="E139" s="46">
        <f>[1]sheet1!$E$514</f>
        <v>12.76444</v>
      </c>
      <c r="F139" s="45">
        <v>0</v>
      </c>
    </row>
    <row r="140" spans="1:6" x14ac:dyDescent="0.2">
      <c r="A140" t="s">
        <v>152</v>
      </c>
      <c r="B140" t="s">
        <v>161</v>
      </c>
      <c r="C140" s="8">
        <v>20</v>
      </c>
      <c r="D140" s="8" t="s">
        <v>65</v>
      </c>
      <c r="E140" s="46">
        <f>[1]sheet1!$E$137</f>
        <v>0.91176540000000006</v>
      </c>
      <c r="F140" s="45">
        <v>0</v>
      </c>
    </row>
    <row r="141" spans="1:6" x14ac:dyDescent="0.2">
      <c r="A141" t="s">
        <v>187</v>
      </c>
      <c r="B141" t="s">
        <v>201</v>
      </c>
      <c r="C141" s="8">
        <v>3</v>
      </c>
      <c r="D141" s="8" t="s">
        <v>32</v>
      </c>
      <c r="E141" s="46">
        <f>[1]sheet1!$E$1966</f>
        <v>2.4823499999999998</v>
      </c>
      <c r="F141" s="45">
        <v>0</v>
      </c>
    </row>
    <row r="143" spans="1:6" x14ac:dyDescent="0.2">
      <c r="E143" s="46" t="s">
        <v>36</v>
      </c>
      <c r="F143" s="45">
        <f>SUM(F118:F141)</f>
        <v>0</v>
      </c>
    </row>
    <row r="144" spans="1:6" x14ac:dyDescent="0.2">
      <c r="E144" s="46" t="s">
        <v>33</v>
      </c>
      <c r="F144" s="29">
        <f>ROUNDUP(F143,-2)</f>
        <v>0</v>
      </c>
    </row>
  </sheetData>
  <pageMargins left="0.7" right="0.7" top="1.5" bottom="0.75" header="0.8" footer="0.3"/>
  <pageSetup scale="83" pageOrder="overThenDown" orientation="portrait" r:id="rId1"/>
  <headerFooter>
    <oddHeader>&amp;C&amp;"Arial,Bold"&amp;16Northwest Water Services, LLC
14263 Calhoun Road
Mount Vernon, WA 98273&amp;R&amp;8Eng. File #2577</oddHeader>
    <oddFooter>&amp;L&amp;7&amp;Z&amp;F&amp;F&amp;R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E44"/>
  <sheetViews>
    <sheetView view="pageLayout" topLeftCell="A17" zoomScaleNormal="100" workbookViewId="0">
      <selection activeCell="E41" sqref="A1:E41"/>
    </sheetView>
  </sheetViews>
  <sheetFormatPr defaultRowHeight="12.75" x14ac:dyDescent="0.2"/>
  <cols>
    <col min="1" max="1" width="66.5703125" customWidth="1"/>
    <col min="2" max="2" width="8.85546875" style="9"/>
    <col min="3" max="3" width="13.140625" style="13" bestFit="1" customWidth="1"/>
    <col min="4" max="4" width="8.85546875" style="45"/>
    <col min="5" max="5" width="12.7109375" style="45" customWidth="1"/>
  </cols>
  <sheetData>
    <row r="3" spans="1:5" x14ac:dyDescent="0.2">
      <c r="A3" s="42"/>
    </row>
    <row r="4" spans="1:5" x14ac:dyDescent="0.2">
      <c r="A4" s="42"/>
    </row>
    <row r="8" spans="1:5" x14ac:dyDescent="0.2">
      <c r="C8" s="10" t="s">
        <v>56</v>
      </c>
    </row>
    <row r="9" spans="1:5" ht="13.5" thickBot="1" x14ac:dyDescent="0.25">
      <c r="A9" s="3" t="s">
        <v>0</v>
      </c>
      <c r="B9" s="50" t="s">
        <v>1</v>
      </c>
      <c r="C9" s="11" t="s">
        <v>7</v>
      </c>
      <c r="D9" s="51" t="s">
        <v>2</v>
      </c>
      <c r="E9" s="51" t="s">
        <v>3</v>
      </c>
    </row>
    <row r="10" spans="1:5" x14ac:dyDescent="0.2">
      <c r="A10" s="5"/>
      <c r="B10" s="52"/>
      <c r="C10" s="12"/>
      <c r="D10" s="49"/>
      <c r="E10" s="49"/>
    </row>
    <row r="11" spans="1:5" x14ac:dyDescent="0.2">
      <c r="A11" s="54" t="s">
        <v>35</v>
      </c>
      <c r="B11" s="55"/>
      <c r="C11" s="56"/>
      <c r="D11" s="57"/>
    </row>
    <row r="12" spans="1:5" x14ac:dyDescent="0.2">
      <c r="A12" s="53" t="s">
        <v>48</v>
      </c>
      <c r="B12" s="55"/>
      <c r="C12" s="56" t="s">
        <v>8</v>
      </c>
      <c r="D12" s="57">
        <v>125</v>
      </c>
      <c r="E12" s="45">
        <f>B12*D12</f>
        <v>0</v>
      </c>
    </row>
    <row r="13" spans="1:5" x14ac:dyDescent="0.2">
      <c r="A13" s="53" t="s">
        <v>54</v>
      </c>
      <c r="B13" s="55"/>
      <c r="C13" s="56" t="s">
        <v>8</v>
      </c>
      <c r="D13" s="57">
        <v>125</v>
      </c>
      <c r="E13" s="45">
        <f t="shared" ref="E13:E14" si="0">B13*D13</f>
        <v>0</v>
      </c>
    </row>
    <row r="14" spans="1:5" x14ac:dyDescent="0.2">
      <c r="A14" s="53" t="s">
        <v>55</v>
      </c>
      <c r="B14" s="55"/>
      <c r="C14" s="56" t="s">
        <v>8</v>
      </c>
      <c r="D14" s="57">
        <v>125</v>
      </c>
      <c r="E14" s="45">
        <f t="shared" si="0"/>
        <v>0</v>
      </c>
    </row>
    <row r="15" spans="1:5" x14ac:dyDescent="0.2">
      <c r="A15" s="53"/>
      <c r="B15" s="55"/>
      <c r="C15" s="56"/>
      <c r="D15" s="57"/>
    </row>
    <row r="16" spans="1:5" x14ac:dyDescent="0.2">
      <c r="A16" s="53" t="s">
        <v>36</v>
      </c>
      <c r="B16" s="55">
        <f>SUM(B12:B15)</f>
        <v>0</v>
      </c>
      <c r="C16" s="56"/>
      <c r="D16" s="57"/>
      <c r="E16" s="45">
        <f>SUM(E12:E15)</f>
        <v>0</v>
      </c>
    </row>
    <row r="17" spans="1:5" x14ac:dyDescent="0.2">
      <c r="A17" s="53"/>
      <c r="B17" s="55"/>
      <c r="C17" s="56"/>
      <c r="D17" s="57"/>
    </row>
    <row r="18" spans="1:5" x14ac:dyDescent="0.2">
      <c r="A18" s="54" t="s">
        <v>49</v>
      </c>
      <c r="B18" s="55"/>
      <c r="C18" s="56"/>
    </row>
    <row r="19" spans="1:5" x14ac:dyDescent="0.2">
      <c r="A19" s="53" t="s">
        <v>37</v>
      </c>
      <c r="B19" s="55"/>
      <c r="C19" s="56" t="s">
        <v>38</v>
      </c>
      <c r="D19" s="57">
        <v>0</v>
      </c>
      <c r="E19" s="45">
        <f t="shared" ref="E19:E21" si="1">B19*D19</f>
        <v>0</v>
      </c>
    </row>
    <row r="20" spans="1:5" x14ac:dyDescent="0.2">
      <c r="A20" s="53" t="s">
        <v>50</v>
      </c>
      <c r="B20" s="55"/>
      <c r="C20" s="56" t="s">
        <v>8</v>
      </c>
      <c r="D20" s="57">
        <v>125</v>
      </c>
      <c r="E20" s="45">
        <f t="shared" si="1"/>
        <v>0</v>
      </c>
    </row>
    <row r="21" spans="1:5" x14ac:dyDescent="0.2">
      <c r="A21" s="53" t="s">
        <v>39</v>
      </c>
      <c r="B21" s="55"/>
      <c r="C21" s="56" t="s">
        <v>9</v>
      </c>
      <c r="D21" s="45">
        <v>75</v>
      </c>
      <c r="E21" s="45">
        <f t="shared" si="1"/>
        <v>0</v>
      </c>
    </row>
    <row r="22" spans="1:5" x14ac:dyDescent="0.2">
      <c r="A22" s="53"/>
      <c r="B22" s="55"/>
      <c r="C22" s="56"/>
    </row>
    <row r="23" spans="1:5" x14ac:dyDescent="0.2">
      <c r="A23" s="53" t="s">
        <v>36</v>
      </c>
      <c r="B23" s="55">
        <f>SUM(B19:B22)</f>
        <v>0</v>
      </c>
      <c r="C23" s="56"/>
      <c r="E23" s="45">
        <f>SUM(E19:E22)</f>
        <v>0</v>
      </c>
    </row>
    <row r="24" spans="1:5" x14ac:dyDescent="0.2">
      <c r="A24" s="59"/>
      <c r="B24" s="60"/>
      <c r="C24" s="61"/>
      <c r="D24" s="57"/>
    </row>
    <row r="25" spans="1:5" x14ac:dyDescent="0.2">
      <c r="A25" s="54" t="s">
        <v>40</v>
      </c>
      <c r="B25" s="55"/>
      <c r="C25" s="56"/>
      <c r="D25" s="57"/>
    </row>
    <row r="26" spans="1:5" x14ac:dyDescent="0.2">
      <c r="A26" s="53" t="s">
        <v>142</v>
      </c>
      <c r="B26" s="55"/>
      <c r="C26" s="56" t="s">
        <v>8</v>
      </c>
      <c r="D26" s="57">
        <v>125</v>
      </c>
      <c r="E26" s="57">
        <f>B26*D26</f>
        <v>0</v>
      </c>
    </row>
    <row r="27" spans="1:5" x14ac:dyDescent="0.2">
      <c r="A27" s="53" t="s">
        <v>51</v>
      </c>
      <c r="B27" s="55"/>
      <c r="C27" s="56" t="s">
        <v>8</v>
      </c>
      <c r="D27" s="57">
        <v>125</v>
      </c>
      <c r="E27" s="45">
        <f t="shared" ref="E27" si="2">B27*D27</f>
        <v>0</v>
      </c>
    </row>
    <row r="28" spans="1:5" x14ac:dyDescent="0.2">
      <c r="A28" s="58"/>
      <c r="B28" s="55"/>
      <c r="C28" s="56"/>
      <c r="D28" s="57"/>
    </row>
    <row r="29" spans="1:5" x14ac:dyDescent="0.2">
      <c r="A29" s="53" t="s">
        <v>36</v>
      </c>
      <c r="B29" s="55">
        <f>SUM(B26:B28)</f>
        <v>0</v>
      </c>
      <c r="C29" s="56"/>
      <c r="D29" s="57"/>
      <c r="E29" s="45">
        <f>SUM(E26:E28)</f>
        <v>0</v>
      </c>
    </row>
    <row r="30" spans="1:5" x14ac:dyDescent="0.2">
      <c r="A30" s="58"/>
      <c r="B30" s="55"/>
      <c r="C30" s="56"/>
      <c r="D30" s="57"/>
      <c r="E30" s="57"/>
    </row>
    <row r="31" spans="1:5" x14ac:dyDescent="0.2">
      <c r="A31" s="54" t="s">
        <v>4</v>
      </c>
      <c r="B31" s="55"/>
      <c r="C31" s="56"/>
      <c r="D31" s="57"/>
      <c r="E31" s="57"/>
    </row>
    <row r="32" spans="1:5" x14ac:dyDescent="0.2">
      <c r="A32" s="53" t="s">
        <v>41</v>
      </c>
      <c r="B32" s="55"/>
      <c r="C32" s="56" t="s">
        <v>8</v>
      </c>
      <c r="D32" s="57">
        <v>125</v>
      </c>
      <c r="E32" s="45">
        <f t="shared" ref="E32:E35" si="3">B32*D32</f>
        <v>0</v>
      </c>
    </row>
    <row r="33" spans="1:5" x14ac:dyDescent="0.2">
      <c r="A33" s="53" t="s">
        <v>5</v>
      </c>
      <c r="B33" s="55"/>
      <c r="C33" s="56" t="s">
        <v>38</v>
      </c>
      <c r="D33" s="57">
        <v>0</v>
      </c>
      <c r="E33" s="45">
        <f t="shared" si="3"/>
        <v>0</v>
      </c>
    </row>
    <row r="34" spans="1:5" x14ac:dyDescent="0.2">
      <c r="A34" s="53" t="s">
        <v>52</v>
      </c>
      <c r="B34" s="55"/>
      <c r="C34" s="56" t="s">
        <v>8</v>
      </c>
      <c r="D34" s="57">
        <v>125</v>
      </c>
      <c r="E34" s="45">
        <f t="shared" si="3"/>
        <v>0</v>
      </c>
    </row>
    <row r="35" spans="1:5" x14ac:dyDescent="0.2">
      <c r="A35" s="53" t="s">
        <v>53</v>
      </c>
      <c r="B35" s="55"/>
      <c r="C35" s="56" t="s">
        <v>9</v>
      </c>
      <c r="D35" s="57">
        <v>75</v>
      </c>
      <c r="E35" s="45">
        <f t="shared" si="3"/>
        <v>0</v>
      </c>
    </row>
    <row r="36" spans="1:5" x14ac:dyDescent="0.2">
      <c r="A36" s="53"/>
      <c r="B36" s="55"/>
      <c r="C36" s="56"/>
      <c r="D36" s="57"/>
      <c r="E36" s="57"/>
    </row>
    <row r="37" spans="1:5" x14ac:dyDescent="0.2">
      <c r="A37" s="53" t="s">
        <v>6</v>
      </c>
      <c r="B37" s="55">
        <f>SUM(B32:B36)</f>
        <v>0</v>
      </c>
      <c r="C37" s="56"/>
      <c r="D37" s="57"/>
      <c r="E37" s="57">
        <f>SUM(E32:E36)</f>
        <v>0</v>
      </c>
    </row>
    <row r="38" spans="1:5" x14ac:dyDescent="0.2">
      <c r="A38" s="54"/>
      <c r="B38" s="55"/>
      <c r="C38" s="62"/>
      <c r="D38" s="57"/>
      <c r="E38" s="57"/>
    </row>
    <row r="39" spans="1:5" x14ac:dyDescent="0.2">
      <c r="A39" s="53"/>
      <c r="B39" s="55"/>
      <c r="C39" s="56"/>
      <c r="D39" s="57"/>
      <c r="E39" s="57"/>
    </row>
    <row r="40" spans="1:5" ht="13.5" thickBot="1" x14ac:dyDescent="0.25">
      <c r="A40" s="63" t="s">
        <v>42</v>
      </c>
      <c r="B40" s="64">
        <f>B16+B23+B29+B37</f>
        <v>0</v>
      </c>
      <c r="C40" s="65"/>
      <c r="D40" s="66"/>
      <c r="E40" s="66">
        <f>E16+E23+E29+E37</f>
        <v>0</v>
      </c>
    </row>
    <row r="41" spans="1:5" ht="13.5" thickTop="1" x14ac:dyDescent="0.2">
      <c r="A41" s="53"/>
      <c r="B41" s="55"/>
      <c r="C41" s="56"/>
      <c r="D41" s="57"/>
      <c r="E41" s="66">
        <f>ROUND(E40, -2)</f>
        <v>0</v>
      </c>
    </row>
    <row r="42" spans="1:5" x14ac:dyDescent="0.2">
      <c r="A42" s="54"/>
      <c r="B42" s="55"/>
      <c r="C42" s="56"/>
      <c r="D42" s="57"/>
      <c r="E42" s="57"/>
    </row>
    <row r="43" spans="1:5" x14ac:dyDescent="0.2">
      <c r="A43" s="53"/>
      <c r="B43" s="67"/>
      <c r="C43" s="56"/>
      <c r="D43" s="57"/>
      <c r="E43" s="57"/>
    </row>
    <row r="44" spans="1:5" x14ac:dyDescent="0.2">
      <c r="A44" s="53"/>
      <c r="B44" s="55"/>
      <c r="C44" s="56"/>
      <c r="D44" s="57"/>
      <c r="E44" s="57"/>
    </row>
  </sheetData>
  <pageMargins left="0.7" right="0.7" top="1.5" bottom="0.75" header="0.3" footer="0.3"/>
  <pageSetup scale="83" pageOrder="overThenDown" orientation="portrait" r:id="rId1"/>
  <headerFooter>
    <oddHeader>&amp;C&amp;"Arial,Bold"&amp;16Tatoosh Water System&amp;14
 Distribution Main Line&amp;"Arial,Regular"&amp;10
Engineer's Opinion of Projected Engineering Costs
&amp;D&amp;R&amp;8Eng. File #3577</oddHeader>
    <oddFooter>&amp;L&amp;7&amp;Z&amp;F&amp;F&amp;R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5:D87"/>
  <sheetViews>
    <sheetView workbookViewId="0">
      <selection activeCell="B5" sqref="B5"/>
    </sheetView>
  </sheetViews>
  <sheetFormatPr defaultRowHeight="12.75" x14ac:dyDescent="0.2"/>
  <cols>
    <col min="2" max="2" width="75.7109375" customWidth="1"/>
    <col min="4" max="4" width="13.140625" style="13" bestFit="1" customWidth="1"/>
    <col min="5" max="5" width="3.28515625" customWidth="1"/>
  </cols>
  <sheetData>
    <row r="5" spans="2:4" ht="15.75" x14ac:dyDescent="0.25">
      <c r="B5" s="91" t="s">
        <v>214</v>
      </c>
    </row>
    <row r="8" spans="2:4" x14ac:dyDescent="0.2">
      <c r="D8" s="10" t="s">
        <v>88</v>
      </c>
    </row>
    <row r="9" spans="2:4" ht="13.5" thickBot="1" x14ac:dyDescent="0.25">
      <c r="B9" s="3" t="s">
        <v>0</v>
      </c>
      <c r="C9" s="92" t="s">
        <v>1</v>
      </c>
      <c r="D9" s="11" t="s">
        <v>7</v>
      </c>
    </row>
    <row r="10" spans="2:4" s="95" customFormat="1" x14ac:dyDescent="0.2">
      <c r="B10" s="93" t="s">
        <v>89</v>
      </c>
      <c r="C10" s="94">
        <v>0</v>
      </c>
      <c r="D10" s="13" t="s">
        <v>8</v>
      </c>
    </row>
    <row r="11" spans="2:4" s="95" customFormat="1" x14ac:dyDescent="0.2">
      <c r="B11" t="s">
        <v>90</v>
      </c>
      <c r="C11" s="95">
        <v>0</v>
      </c>
      <c r="D11" s="13" t="s">
        <v>9</v>
      </c>
    </row>
    <row r="12" spans="2:4" s="95" customFormat="1" x14ac:dyDescent="0.2">
      <c r="B12" t="s">
        <v>91</v>
      </c>
      <c r="C12" s="95">
        <v>0</v>
      </c>
      <c r="D12" s="13" t="s">
        <v>8</v>
      </c>
    </row>
    <row r="13" spans="2:4" s="95" customFormat="1" x14ac:dyDescent="0.2">
      <c r="B13" t="s">
        <v>92</v>
      </c>
      <c r="C13" s="95">
        <v>0</v>
      </c>
      <c r="D13" s="13" t="s">
        <v>9</v>
      </c>
    </row>
    <row r="14" spans="2:4" s="95" customFormat="1" x14ac:dyDescent="0.2">
      <c r="B14" t="s">
        <v>93</v>
      </c>
      <c r="C14" s="95">
        <v>0</v>
      </c>
      <c r="D14" s="13" t="s">
        <v>9</v>
      </c>
    </row>
    <row r="15" spans="2:4" s="95" customFormat="1" x14ac:dyDescent="0.2">
      <c r="B15" t="s">
        <v>94</v>
      </c>
      <c r="C15" s="95">
        <v>0</v>
      </c>
      <c r="D15" s="13" t="s">
        <v>9</v>
      </c>
    </row>
    <row r="16" spans="2:4" s="95" customFormat="1" x14ac:dyDescent="0.2">
      <c r="B16" t="s">
        <v>95</v>
      </c>
      <c r="C16" s="95">
        <v>0</v>
      </c>
      <c r="D16" s="13" t="s">
        <v>9</v>
      </c>
    </row>
    <row r="17" spans="2:4" s="95" customFormat="1" x14ac:dyDescent="0.2">
      <c r="B17" t="s">
        <v>96</v>
      </c>
      <c r="C17" s="95">
        <v>0</v>
      </c>
      <c r="D17" s="13" t="s">
        <v>8</v>
      </c>
    </row>
    <row r="18" spans="2:4" s="95" customFormat="1" x14ac:dyDescent="0.2">
      <c r="B18" t="s">
        <v>97</v>
      </c>
      <c r="C18" s="95">
        <v>0</v>
      </c>
      <c r="D18" s="13" t="s">
        <v>8</v>
      </c>
    </row>
    <row r="19" spans="2:4" s="95" customFormat="1" x14ac:dyDescent="0.2">
      <c r="B19" t="s">
        <v>98</v>
      </c>
      <c r="C19" s="95">
        <v>0</v>
      </c>
      <c r="D19" s="13" t="s">
        <v>9</v>
      </c>
    </row>
    <row r="20" spans="2:4" s="95" customFormat="1" x14ac:dyDescent="0.2">
      <c r="B20" t="s">
        <v>99</v>
      </c>
      <c r="C20" s="95">
        <v>0</v>
      </c>
      <c r="D20" s="13" t="s">
        <v>9</v>
      </c>
    </row>
    <row r="21" spans="2:4" s="95" customFormat="1" x14ac:dyDescent="0.2">
      <c r="B21" t="s">
        <v>100</v>
      </c>
      <c r="C21" s="95">
        <v>0</v>
      </c>
      <c r="D21" s="13" t="s">
        <v>9</v>
      </c>
    </row>
    <row r="22" spans="2:4" s="95" customFormat="1" x14ac:dyDescent="0.2">
      <c r="B22" t="s">
        <v>101</v>
      </c>
      <c r="C22" s="95">
        <v>0</v>
      </c>
      <c r="D22" s="13" t="s">
        <v>9</v>
      </c>
    </row>
    <row r="23" spans="2:4" s="95" customFormat="1" x14ac:dyDescent="0.2">
      <c r="B23" t="s">
        <v>102</v>
      </c>
      <c r="C23" s="95">
        <v>0</v>
      </c>
      <c r="D23" s="13" t="s">
        <v>9</v>
      </c>
    </row>
    <row r="24" spans="2:4" s="95" customFormat="1" x14ac:dyDescent="0.2">
      <c r="B24" t="s">
        <v>103</v>
      </c>
      <c r="C24" s="95">
        <v>0</v>
      </c>
      <c r="D24" s="13" t="s">
        <v>9</v>
      </c>
    </row>
    <row r="25" spans="2:4" s="95" customFormat="1" x14ac:dyDescent="0.2">
      <c r="B25" t="s">
        <v>104</v>
      </c>
      <c r="C25" s="95">
        <v>0</v>
      </c>
      <c r="D25" s="13" t="s">
        <v>8</v>
      </c>
    </row>
    <row r="26" spans="2:4" s="95" customFormat="1" x14ac:dyDescent="0.2">
      <c r="B26" t="s">
        <v>105</v>
      </c>
      <c r="C26" s="95">
        <v>0</v>
      </c>
      <c r="D26" s="13" t="s">
        <v>9</v>
      </c>
    </row>
    <row r="27" spans="2:4" s="95" customFormat="1" x14ac:dyDescent="0.2">
      <c r="D27" s="96"/>
    </row>
    <row r="28" spans="2:4" s="95" customFormat="1" x14ac:dyDescent="0.2">
      <c r="D28" s="96"/>
    </row>
    <row r="29" spans="2:4" s="95" customFormat="1" x14ac:dyDescent="0.2">
      <c r="B29" s="97" t="s">
        <v>3</v>
      </c>
      <c r="C29" s="95">
        <f>SUM(C10:C28)</f>
        <v>0</v>
      </c>
      <c r="D29" s="96"/>
    </row>
    <row r="30" spans="2:4" s="95" customFormat="1" x14ac:dyDescent="0.2">
      <c r="D30" s="96"/>
    </row>
    <row r="31" spans="2:4" s="95" customFormat="1" x14ac:dyDescent="0.2">
      <c r="D31" s="96"/>
    </row>
    <row r="32" spans="2:4" s="95" customFormat="1" x14ac:dyDescent="0.2">
      <c r="D32" s="96"/>
    </row>
    <row r="33" spans="4:4" s="95" customFormat="1" x14ac:dyDescent="0.2">
      <c r="D33" s="96"/>
    </row>
    <row r="34" spans="4:4" s="95" customFormat="1" x14ac:dyDescent="0.2">
      <c r="D34" s="96"/>
    </row>
    <row r="35" spans="4:4" s="95" customFormat="1" x14ac:dyDescent="0.2">
      <c r="D35" s="96"/>
    </row>
    <row r="36" spans="4:4" s="95" customFormat="1" x14ac:dyDescent="0.2">
      <c r="D36" s="96"/>
    </row>
    <row r="37" spans="4:4" s="95" customFormat="1" x14ac:dyDescent="0.2">
      <c r="D37" s="96"/>
    </row>
    <row r="38" spans="4:4" s="95" customFormat="1" x14ac:dyDescent="0.2">
      <c r="D38" s="96"/>
    </row>
    <row r="39" spans="4:4" s="95" customFormat="1" x14ac:dyDescent="0.2">
      <c r="D39" s="96"/>
    </row>
    <row r="40" spans="4:4" s="95" customFormat="1" x14ac:dyDescent="0.2">
      <c r="D40" s="96"/>
    </row>
    <row r="41" spans="4:4" s="95" customFormat="1" x14ac:dyDescent="0.2">
      <c r="D41" s="96"/>
    </row>
    <row r="42" spans="4:4" s="95" customFormat="1" x14ac:dyDescent="0.2">
      <c r="D42" s="96"/>
    </row>
    <row r="43" spans="4:4" s="95" customFormat="1" x14ac:dyDescent="0.2">
      <c r="D43" s="96"/>
    </row>
    <row r="44" spans="4:4" s="95" customFormat="1" x14ac:dyDescent="0.2">
      <c r="D44" s="96"/>
    </row>
    <row r="45" spans="4:4" s="95" customFormat="1" x14ac:dyDescent="0.2">
      <c r="D45" s="96"/>
    </row>
    <row r="46" spans="4:4" s="95" customFormat="1" x14ac:dyDescent="0.2">
      <c r="D46" s="96"/>
    </row>
    <row r="47" spans="4:4" s="95" customFormat="1" x14ac:dyDescent="0.2">
      <c r="D47" s="96"/>
    </row>
    <row r="48" spans="4:4" s="95" customFormat="1" x14ac:dyDescent="0.2">
      <c r="D48" s="96"/>
    </row>
    <row r="49" spans="2:4" s="95" customFormat="1" x14ac:dyDescent="0.2">
      <c r="D49" s="96"/>
    </row>
    <row r="50" spans="2:4" s="95" customFormat="1" x14ac:dyDescent="0.2">
      <c r="D50" s="96"/>
    </row>
    <row r="51" spans="2:4" s="95" customFormat="1" x14ac:dyDescent="0.2">
      <c r="D51" s="96"/>
    </row>
    <row r="52" spans="2:4" s="95" customFormat="1" x14ac:dyDescent="0.2">
      <c r="D52" s="96"/>
    </row>
    <row r="53" spans="2:4" s="95" customFormat="1" x14ac:dyDescent="0.2">
      <c r="D53" s="96"/>
    </row>
    <row r="54" spans="2:4" s="95" customFormat="1" x14ac:dyDescent="0.2">
      <c r="D54" s="96"/>
    </row>
    <row r="55" spans="2:4" s="95" customFormat="1" x14ac:dyDescent="0.2">
      <c r="D55" s="96"/>
    </row>
    <row r="56" spans="2:4" s="95" customFormat="1" x14ac:dyDescent="0.2">
      <c r="D56" s="96"/>
    </row>
    <row r="57" spans="2:4" s="95" customFormat="1" x14ac:dyDescent="0.2">
      <c r="D57" s="96"/>
    </row>
    <row r="58" spans="2:4" s="95" customFormat="1" x14ac:dyDescent="0.2">
      <c r="D58" s="96"/>
    </row>
    <row r="59" spans="2:4" s="95" customFormat="1" x14ac:dyDescent="0.2">
      <c r="D59" s="96"/>
    </row>
    <row r="60" spans="2:4" s="95" customFormat="1" x14ac:dyDescent="0.2">
      <c r="D60" s="96"/>
    </row>
    <row r="61" spans="2:4" x14ac:dyDescent="0.2">
      <c r="B61" s="95"/>
    </row>
    <row r="62" spans="2:4" x14ac:dyDescent="0.2">
      <c r="B62" s="95"/>
    </row>
    <row r="63" spans="2:4" x14ac:dyDescent="0.2">
      <c r="B63" s="95"/>
    </row>
    <row r="64" spans="2:4" x14ac:dyDescent="0.2">
      <c r="B64" s="95"/>
    </row>
    <row r="65" spans="2:4" x14ac:dyDescent="0.2">
      <c r="B65" s="95"/>
    </row>
    <row r="66" spans="2:4" x14ac:dyDescent="0.2">
      <c r="B66" s="95"/>
      <c r="C66" s="9"/>
      <c r="D66" s="98"/>
    </row>
    <row r="67" spans="2:4" x14ac:dyDescent="0.2">
      <c r="B67" s="95"/>
      <c r="C67" s="8"/>
      <c r="D67" s="99"/>
    </row>
    <row r="68" spans="2:4" x14ac:dyDescent="0.2">
      <c r="B68" s="95"/>
    </row>
    <row r="69" spans="2:4" x14ac:dyDescent="0.2">
      <c r="B69" s="100"/>
      <c r="C69" s="101"/>
      <c r="D69" s="102"/>
    </row>
    <row r="84" spans="1:1" ht="14.25" x14ac:dyDescent="0.2">
      <c r="A84" s="7"/>
    </row>
    <row r="86" spans="1:1" ht="14.25" x14ac:dyDescent="0.2">
      <c r="A86" s="7"/>
    </row>
    <row r="87" spans="1:1" ht="14.25" x14ac:dyDescent="0.2">
      <c r="A87" s="7"/>
    </row>
  </sheetData>
  <pageMargins left="0.7" right="0.7" top="1.5" bottom="0.75" header="0.3" footer="0.3"/>
  <pageSetup scale="84" pageOrder="overThenDown" orientation="portrait" r:id="rId1"/>
  <headerFooter>
    <oddFooter>&amp;L&amp;7&amp;Z&amp;F&amp;F&amp;R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Contract</CaseType>
    <IndustryCode xmlns="dc463f71-b30c-4ab2-9473-d307f9d35888">160</IndustryCode>
    <CaseStatus xmlns="dc463f71-b30c-4ab2-9473-d307f9d35888">Closed</CaseStatus>
    <OpenedDate xmlns="dc463f71-b30c-4ab2-9473-d307f9d35888">2018-08-30T07:00:00+00:00</OpenedDate>
    <SignificantOrder xmlns="dc463f71-b30c-4ab2-9473-d307f9d35888">false</SignificantOrder>
    <Date1 xmlns="dc463f71-b30c-4ab2-9473-d307f9d35888">2018-09-18T07:00:00+00:00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Tatoosh Water Company</CaseCompanyNames>
    <Nickname xmlns="http://schemas.microsoft.com/sharepoint/v3" xsi:nil="true"/>
    <DocketNumber xmlns="dc463f71-b30c-4ab2-9473-d307f9d35888">180732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EF37DAED52137468EA76C64CF3F080E" ma:contentTypeVersion="76" ma:contentTypeDescription="" ma:contentTypeScope="" ma:versionID="9aa79dc680268dd1b7bd32b9167a19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9EF5745-F0A6-45A1-8A2B-1F88390E8852}">
  <ds:schemaRefs>
    <ds:schemaRef ds:uri="http://schemas.microsoft.com/office/infopath/2007/PartnerControls"/>
    <ds:schemaRef ds:uri="http://purl.org/dc/elements/1.1/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terms/"/>
    <ds:schemaRef ds:uri="dc463f71-b30c-4ab2-9473-d307f9d35888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4E67AE-E05A-4880-A5D9-09E42E2DEA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F40A7-FFBA-4F25-9CE5-B113123D478F}"/>
</file>

<file path=customXml/itemProps4.xml><?xml version="1.0" encoding="utf-8"?>
<ds:datastoreItem xmlns:ds="http://schemas.openxmlformats.org/officeDocument/2006/customXml" ds:itemID="{CA65E083-9A0C-4AE9-A122-238DBCB08B61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D336AECF-3C98-48CC-A7D6-8C501D28E4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Final Cost</vt:lpstr>
      <vt:lpstr>Estimate Form</vt:lpstr>
      <vt:lpstr>Materials Worksheet</vt:lpstr>
      <vt:lpstr>Projected Eng Hrs</vt:lpstr>
      <vt:lpstr>Consolidation Records Migration</vt:lpstr>
      <vt:lpstr>'Consolidation Records Migration'!Print_Area</vt:lpstr>
      <vt:lpstr>'Estimate Form'!Print_Area</vt:lpstr>
      <vt:lpstr>'Materials Worksheet'!Print_Area</vt:lpstr>
      <vt:lpstr>'Projected Eng Hrs'!Print_Area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koneil</dc:creator>
  <cp:lastModifiedBy>Carol</cp:lastModifiedBy>
  <cp:lastPrinted>2018-09-17T14:47:51Z</cp:lastPrinted>
  <dcterms:created xsi:type="dcterms:W3CDTF">2012-09-12T18:24:33Z</dcterms:created>
  <dcterms:modified xsi:type="dcterms:W3CDTF">2018-09-17T14:52:59Z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0x0101006E56B4D1795A2E4DB2F0B01679ED314A001EF37DAED52137468EA76C64CF3F080E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