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17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D35" i="2"/>
  <c r="D39" i="10"/>
  <c r="G49" i="2"/>
  <c r="B49" i="2"/>
  <c r="B47" i="5"/>
  <c r="G49" i="5"/>
  <c r="B25" i="5"/>
  <c r="C49" i="5"/>
  <c r="H47" i="2" l="1"/>
  <c r="H49" i="2" s="1"/>
  <c r="D11" i="19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<sst xmlns="http://schemas.openxmlformats.org/spreadsheetml/2006/main" count="685" uniqueCount="310">
  <si>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</si>
  <si>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</si>
  <si>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</si>
  <si>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</si>
  <si>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</si>
  <si>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</si>
  <si>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</si>
  <si>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</si>
  <si>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</si>
  <si>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</si>
  <si>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</si>
  <si>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</si>
  <si>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</si>
  <si>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</si>
  <si>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</si>
  <si>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</si>
  <si>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</si>
  <si>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</si>
  <si>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</si>
  <si>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</si>
  <si>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</si>
  <si>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</si>
  <si>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</si>
  <si>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</si>
  <si>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</si>
  <si>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</si>
  <si>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</si>
  <si>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</si>
  <si>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</si>
  <si>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</si>
  <si>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</si>
  <si>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</si>
  <si>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</si>
  <si>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</si>
  <si>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</si>
  <si>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</si>
  <si>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</si>
  <si>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</si>
  <si>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</si>
  <si>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</si>
  <si>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</si>
  <si>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</si>
  <si>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</si>
  <si>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</si>
  <si>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</si>
  <si>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</si>
  <si>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</si>
  <si>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</si>
  <si>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</si>
  <si>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</si>
  <si>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</si>
  <si>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</si>
  <si>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</si>
  <si>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</si>
  <si>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</si>
  <si>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</si>
  <si>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</si>
  <si>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</si>
  <si>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</si>
  <si>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</si>
  <si>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</si>
  <si>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</si>
  <si>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</si>
  <si>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</si>
  <si>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</si>
  <si>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</si>
  <si>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</si>
  <si>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</si>
  <si>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</si>
  <si>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</si>
  <si>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</si>
  <si>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</si>
  <si>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</si>
  <si>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</si>
  <si>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</si>
  <si>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</si>
  <si>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</si>
  <si>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</si>
  <si>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</si>
  <si>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</si>
  <si>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</si>
  <si>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</si>
  <si>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</si>
  <si>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</si>
  <si>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</si>
  <si>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</si>
  <si>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</si>
  <si>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</si>
  <si>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</si>
  <si>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</si>
  <si>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</si>
  <si>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</si>
  <si>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</si>
  <si>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</si>
  <si>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</si>
  <si>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</si>
  <si>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</si>
  <si>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</si>
  <si>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</si>
  <si>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</si>
  <si>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</si>
  <si>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</si>
  <si>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</si>
  <si>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</si>
  <si>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</si>
  <si>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</si>
  <si>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</si>
  <si>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</si>
  <si>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</si>
  <si>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</si>
  <si>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</si>
  <si>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</si>
  <si>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</si>
  <si>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</si>
  <si>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</si>
  <si>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</si>
  <si>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</si>
  <si>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</si>
  <si>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</si>
  <si>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</si>
  <si>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</si>
  <si>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</si>
  <si>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</si>
  <si>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</si>
  <si>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</si>
  <si>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</si>
  <si>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</si>
  <si>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</si>
  <si>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</si>
  <si>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</si>
  <si>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</si>
  <si>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</si>
  <si>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</si>
  <si>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</si>
  <si>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</si>
  <si>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</si>
  <si>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</si>
  <si>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</si>
  <si>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</si>
  <si>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</si>
  <si>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</si>
  <si>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</si>
  <si>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</si>
  <si>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</si>
  <si>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</si>
  <si>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</si>
  <si>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</si>
  <si>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</si>
  <si>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</si>
  <si>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</si>
  <si>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</si>
  <si>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</si>
  <si>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</si>
  <si>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</si>
  <si>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</si>
  <si>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</si>
  <si>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</si>
  <si>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</si>
  <si>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</si>
  <si>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</si>
  <si>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</si>
  <si>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</si>
  <si>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</si>
  <si>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</si>
  <si>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</si>
  <si>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</si>
  <si>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</si>
  <si>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</si>
  <si>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</si>
  <si>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</si>
  <si>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</si>
  <si>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</si>
  <si>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</si>
  <si>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</si>
  <si>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</si>
  <si>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</si>
  <si>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</si>
  <si>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</si>
  <si>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</si>
  <si>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</si>
  <si>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</si>
  <si>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</si>
  <si>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</si>
  <si>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</si>
  <si>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</si>
  <si>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</si>
  <si>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</si>
  <si>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</si>
  <si>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</si>
  <si>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</si>
  <si>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</si>
  <si>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</si>
  <si>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</si>
  <si>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</si>
  <si>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</si>
  <si>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</si>
  <si>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</si>
  <si>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</si>
  <si>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</si>
  <si>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</si>
  <si>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</si>
  <si>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</si>
  <si>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</si>
  <si>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</si>
  <si>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</si>
  <si>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</si>
  <si>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</si>
  <si>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</si>
  <si>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</si>
  <si>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</si>
  <si>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</si>
  <si>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</si>
  <si>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</si>
  <si>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</si>
  <si>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</si>
  <si>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</si>
  <si>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</si>
  <si>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</si>
  <si>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</si>
  <si>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</si>
  <si>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</si>
  <si>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</si>
  <si>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</si>
  <si>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</si>
  <si>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</si>
  <si>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</si>
  <si>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</si>
  <si>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</si>
  <si>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</si>
  <si>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</si>
  <si>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</si>
  <si>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</si>
  <si>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</si>
  <si>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</si>
  <si>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</si>
  <si>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</si>
  <si>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</si>
  <si>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</si>
  <si>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</si>
  <si>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</si>
  <si>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</si>
  <si>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</si>
  <si>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</si>
  <si>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</si>
  <si>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</si>
  <si>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</si>
  <si>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</si>
  <si>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</si>
  <si>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</si>
  <si>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</si>
  <si>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</si>
  <si>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</si>
  <si>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</si>
  <si>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</si>
  <si>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</si>
  <si>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</si>
  <si>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</si>
  <si>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</si>
  <si>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</si>
  <si>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</si>
  <si>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</si>
  <si>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</si>
  <si>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</si>
  <si>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</si>
  <si>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Balance - 2016</t>
  </si>
  <si>
    <t>2016</t>
  </si>
  <si>
    <t>Regulated rate base Year End 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</si>
  <si>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</si>
  <si>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</si>
  <si>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</si>
  <si>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</si>
  <si>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</si>
  <si>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</si>
  <si>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</si>
  <si>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</si>
  <si>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</si>
  <si>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</si>
  <si>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</si>
  <si>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</si>
  <si>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</si>
  <si>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</si>
  <si>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</si>
  <si>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</si>
  <si>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</si>
  <si>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If 2016 does not equal last year's petition and template,</t>
  </si>
  <si>
    <t>2017</t>
  </si>
  <si>
    <r>
      <t xml:space="preserve">Description of Out-of-Period - 2017 (As Recorded) </t>
    </r>
    <r>
      <rPr>
        <b/>
        <sz val="11"/>
        <color theme="1"/>
        <rFont val="Calibri"/>
        <family val="2"/>
        <scheme val="minor"/>
      </rPr>
      <t>OR</t>
    </r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</si>
  <si>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</si>
  <si>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</si>
  <si>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</si>
  <si>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</si>
  <si>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</si>
  <si>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</si>
  <si>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</si>
  <si>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</si>
  <si>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</si>
  <si>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</si>
  <si>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</si>
  <si>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</si>
  <si>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</si>
  <si>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</si>
  <si>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</si>
  <si>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</si>
  <si>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</si>
  <si>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</si>
  <si>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</si>
  <si>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</si>
  <si>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</si>
  <si>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</si>
  <si>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HOOD CANAL TELEPHONE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</si>
</sst>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zoomScaleNormal="100" workbookViewId="0">
      <selection activeCell="A8" sqref="A8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  <headerFoot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6" zoomScaleNormal="100" workbookViewId="0">
      <selection activeCell="A8" sqref="A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257</v>
      </c>
      <c r="C8" s="12" t="s">
        <v>258</v>
      </c>
      <c r="D8" s="12" t="s">
        <v>267</v>
      </c>
      <c r="E8" s="12"/>
      <c r="F8" s="9"/>
      <c r="G8" s="12" t="s">
        <v>257</v>
      </c>
      <c r="H8" s="12" t="s">
        <v>258</v>
      </c>
      <c r="I8" s="6" t="s">
        <v>267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963384</v>
      </c>
      <c r="C10" s="120"/>
      <c r="D10" s="60">
        <f>SUM(B10:C10)</f>
        <v>963384</v>
      </c>
      <c r="E10" s="18"/>
      <c r="F10" s="18" t="s">
        <v>77</v>
      </c>
      <c r="G10" s="53">
        <v>459163</v>
      </c>
      <c r="H10" s="55"/>
      <c r="I10" s="60">
        <f>SUM(G10:H10)</f>
        <v>459163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68804</v>
      </c>
      <c r="H13" s="55"/>
      <c r="I13" s="60">
        <f t="shared" si="0"/>
        <v>68804</v>
      </c>
    </row>
    <row r="14" spans="1:9" x14ac:dyDescent="0.25">
      <c r="A14" s="18" t="s">
        <v>46</v>
      </c>
      <c r="B14" s="53">
        <v>160618</v>
      </c>
      <c r="C14" s="55"/>
      <c r="D14" s="60">
        <f t="shared" ref="D14:D15" si="1">SUM(B14:C14)</f>
        <v>160618</v>
      </c>
      <c r="E14" s="18"/>
      <c r="F14" s="18" t="s">
        <v>82</v>
      </c>
      <c r="G14" s="53">
        <v>286100</v>
      </c>
      <c r="H14" s="55"/>
      <c r="I14" s="60">
        <f t="shared" si="0"/>
        <v>286100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424666</v>
      </c>
      <c r="C17" s="55"/>
      <c r="D17" s="60">
        <f>SUM(B17:C17)</f>
        <v>424666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96317</v>
      </c>
      <c r="H18" s="55"/>
      <c r="I18" s="60">
        <f t="shared" si="0"/>
        <v>96317</v>
      </c>
    </row>
    <row r="19" spans="1:9" x14ac:dyDescent="0.25">
      <c r="A19" s="18" t="s">
        <v>44</v>
      </c>
      <c r="B19" s="53">
        <v>10000</v>
      </c>
      <c r="C19" s="55"/>
      <c r="D19" s="60">
        <f t="shared" si="2"/>
        <v>10000</v>
      </c>
      <c r="E19" s="18"/>
      <c r="F19" s="18" t="s">
        <v>87</v>
      </c>
      <c r="G19" s="54">
        <v>570137</v>
      </c>
      <c r="H19" s="121"/>
      <c r="I19" s="61">
        <f t="shared" si="0"/>
        <v>570137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1480521</v>
      </c>
      <c r="H20" s="60">
        <f>SUM(H10:H19)</f>
        <v>0</v>
      </c>
      <c r="I20" s="60">
        <f t="shared" ref="I20" si="3">SUM(I10:I19)</f>
        <v>1480521</v>
      </c>
    </row>
    <row r="21" spans="1:9" x14ac:dyDescent="0.25">
      <c r="A21" s="18" t="s">
        <v>48</v>
      </c>
      <c r="B21" s="53">
        <v>173669</v>
      </c>
      <c r="C21" s="55"/>
      <c r="D21" s="60">
        <f t="shared" si="2"/>
        <v>173669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173264</v>
      </c>
      <c r="C22" s="55"/>
      <c r="D22" s="60">
        <f t="shared" si="2"/>
        <v>173264</v>
      </c>
      <c r="E22" s="18"/>
      <c r="F22" s="18" t="s">
        <v>90</v>
      </c>
      <c r="G22" s="53">
        <v>917387</v>
      </c>
      <c r="H22" s="55"/>
      <c r="I22" s="60">
        <f>SUM(G22:H22)</f>
        <v>917387</v>
      </c>
    </row>
    <row r="23" spans="1:9" x14ac:dyDescent="0.25">
      <c r="A23" s="18" t="s">
        <v>50</v>
      </c>
      <c r="B23" s="53">
        <v>67966</v>
      </c>
      <c r="C23" s="55"/>
      <c r="D23" s="60">
        <f t="shared" si="2"/>
        <v>67966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1973567</v>
      </c>
      <c r="C25" s="60">
        <f>C10+C11+C13+C14+C15+C17+C18+C19+C20+C21+C22+C23+C24</f>
        <v>0</v>
      </c>
      <c r="D25" s="60">
        <f t="shared" ref="D25" si="5">D10+D11+D13+D14+D15+D17+D18+D19+D20+D21+D22+D23+D24</f>
        <v>1973567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>
        <v>263695</v>
      </c>
      <c r="H26" s="55"/>
      <c r="I26" s="60">
        <f t="shared" ref="I26:I31" si="6">SUM(G26:H26)</f>
        <v>263695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1181082</v>
      </c>
      <c r="H32" s="127">
        <f>SUM(H22:H31)</f>
        <v>0</v>
      </c>
      <c r="I32" s="127">
        <f>SUM(I22:I31)</f>
        <v>1181082</v>
      </c>
    </row>
    <row r="33" spans="1:9" x14ac:dyDescent="0.2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>
        <v>143780</v>
      </c>
      <c r="C34" s="55"/>
      <c r="D34" s="60">
        <f t="shared" ref="D34:D38" si="7">SUM(B34:C34)</f>
        <v>143780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>
        <v>4566988</v>
      </c>
      <c r="C35" s="71">
        <f>-1*(C25+C30+C31+C33+C34+C36+C37+C38+C47)</f>
        <v>166261</v>
      </c>
      <c r="D35" s="60">
        <f t="shared" si="7"/>
        <v>4733249</v>
      </c>
      <c r="E35" s="18"/>
      <c r="F35" s="19" t="s">
        <v>247</v>
      </c>
      <c r="G35" s="53"/>
      <c r="H35" s="53"/>
      <c r="I35" s="60">
        <f>SUM(G35:H35)</f>
        <v>0</v>
      </c>
    </row>
    <row r="36" spans="1:9" x14ac:dyDescent="0.25">
      <c r="A36" s="18" t="s">
        <v>61</v>
      </c>
      <c r="B36" s="53">
        <v>368792</v>
      </c>
      <c r="C36" s="55"/>
      <c r="D36" s="60">
        <f t="shared" si="7"/>
        <v>368792</v>
      </c>
      <c r="E36" s="18"/>
      <c r="F36" s="18" t="s">
        <v>271</v>
      </c>
      <c r="G36" s="53">
        <v>185269</v>
      </c>
      <c r="H36" s="120">
        <v>-22014</v>
      </c>
      <c r="I36" s="60">
        <f t="shared" ref="I36:I37" si="8">SUM(G36:H36)</f>
        <v>163255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294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185269</v>
      </c>
      <c r="H38" s="60">
        <f>SUM(H34:H37)</f>
        <v>-22014</v>
      </c>
      <c r="I38" s="60">
        <f>SUM(I34:I37)</f>
        <v>163255</v>
      </c>
    </row>
    <row r="39" spans="1:9" x14ac:dyDescent="0.25">
      <c r="A39" s="18" t="s">
        <v>64</v>
      </c>
      <c r="B39" s="60">
        <f>B30+B31+B33+B34+B35+B36+B37+B38</f>
        <v>5079560</v>
      </c>
      <c r="C39" s="60">
        <f>C30+C31+C33+C34+C35+C36+C37+C38</f>
        <v>166261</v>
      </c>
      <c r="D39" s="60">
        <f t="shared" ref="D39" si="9">D30+D31+D33+D34+D35+D36+D37+D38</f>
        <v>5245821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50000</v>
      </c>
      <c r="H40" s="23"/>
      <c r="I40" s="60">
        <f>SUM(G40:H40)</f>
        <v>50000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7542150</v>
      </c>
      <c r="C42" s="53">
        <v>-548822</v>
      </c>
      <c r="D42" s="60">
        <f>SUM(B42:C42)</f>
        <v>6993328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>
        <v>303033</v>
      </c>
      <c r="C44" s="53">
        <v>-163715</v>
      </c>
      <c r="D44" s="60">
        <f t="shared" si="11"/>
        <v>139318</v>
      </c>
      <c r="E44" s="18"/>
      <c r="F44" s="18" t="s">
        <v>252</v>
      </c>
      <c r="G44" s="53">
        <v>515689</v>
      </c>
      <c r="H44" s="23"/>
      <c r="I44" s="60">
        <f t="shared" si="10"/>
        <v>515689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-6545321</v>
      </c>
      <c r="C46" s="54">
        <v>546276</v>
      </c>
      <c r="D46" s="61">
        <f t="shared" si="11"/>
        <v>-5999045</v>
      </c>
      <c r="E46" s="18"/>
      <c r="F46" s="18" t="s">
        <v>254</v>
      </c>
      <c r="G46" s="54">
        <v>4940428</v>
      </c>
      <c r="H46" s="80">
        <f>-1*(H20+H32+H38)</f>
        <v>22014</v>
      </c>
      <c r="I46" s="61">
        <f t="shared" si="10"/>
        <v>4962442</v>
      </c>
    </row>
    <row r="47" spans="1:9" x14ac:dyDescent="0.25">
      <c r="A47" s="18" t="s">
        <v>70</v>
      </c>
      <c r="B47" s="60">
        <f>B42+B43+B44+B45+B46</f>
        <v>1299862</v>
      </c>
      <c r="C47" s="60">
        <f t="shared" ref="C47:D47" si="12">C42+C43+C44+C45+C46</f>
        <v>-166261</v>
      </c>
      <c r="D47" s="60">
        <f t="shared" si="12"/>
        <v>1133601</v>
      </c>
      <c r="E47" s="18"/>
      <c r="F47" s="18" t="s">
        <v>259</v>
      </c>
      <c r="G47" s="60">
        <f>SUM(G40:G46)</f>
        <v>5506117</v>
      </c>
      <c r="H47" s="63">
        <f t="shared" ref="H47:I47" si="13">SUM(H40:H46)</f>
        <v>22014</v>
      </c>
      <c r="I47" s="60">
        <f t="shared" si="13"/>
        <v>5528131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8352989</v>
      </c>
      <c r="C49" s="62">
        <f t="shared" ref="C49:D49" si="14">C25+C39+C47</f>
        <v>0</v>
      </c>
      <c r="D49" s="62">
        <f t="shared" si="14"/>
        <v>8352989</v>
      </c>
      <c r="E49" s="20"/>
      <c r="F49" s="75" t="s">
        <v>256</v>
      </c>
      <c r="G49" s="62">
        <f>G20+G32+G38+G47</f>
        <v>8352989</v>
      </c>
      <c r="H49" s="62">
        <f>H20+H32+H38+H47</f>
        <v>0</v>
      </c>
      <c r="I49" s="62">
        <f>I20+I32+I38+I47</f>
        <v>8352989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OV8dkRgjULhpncm/bE988XwNICbFYbr+UejIEwN8VpD4aA0I1WnOfKwGwuCq/QlpD6FbSu7EgVz4DxCtt1Gmcw==" saltValue="8N/lWofPANd6T4IX08H13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opLeftCell="A23" zoomScaleNormal="100" workbookViewId="0">
      <selection activeCell="A8" sqref="A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HOOD CANAL TELEPHONE CO., INC.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274</v>
      </c>
      <c r="C8" s="12" t="s">
        <v>275</v>
      </c>
      <c r="D8" s="12" t="s">
        <v>276</v>
      </c>
      <c r="E8" s="12"/>
      <c r="F8" s="9"/>
      <c r="G8" s="12" t="s">
        <v>274</v>
      </c>
      <c r="H8" s="12" t="s">
        <v>275</v>
      </c>
      <c r="I8" s="6" t="s">
        <v>276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1625224</v>
      </c>
      <c r="C10" s="55"/>
      <c r="D10" s="60">
        <f>SUM(B10:C10)</f>
        <v>1625224</v>
      </c>
      <c r="E10" s="18"/>
      <c r="F10" s="18" t="s">
        <v>77</v>
      </c>
      <c r="G10" s="53">
        <v>348950</v>
      </c>
      <c r="H10" s="55"/>
      <c r="I10" s="60">
        <f>SUM(G10:H10)</f>
        <v>348950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72944</v>
      </c>
      <c r="H13" s="55"/>
      <c r="I13" s="60">
        <f t="shared" si="0"/>
        <v>72944</v>
      </c>
    </row>
    <row r="14" spans="1:9" x14ac:dyDescent="0.25">
      <c r="A14" s="18" t="s">
        <v>46</v>
      </c>
      <c r="B14" s="53">
        <v>83615</v>
      </c>
      <c r="C14" s="55"/>
      <c r="D14" s="60">
        <f t="shared" ref="D14:D15" si="1">SUM(B14:C14)</f>
        <v>83615</v>
      </c>
      <c r="E14" s="18"/>
      <c r="F14" s="18" t="s">
        <v>82</v>
      </c>
      <c r="G14" s="53">
        <v>269000</v>
      </c>
      <c r="H14" s="55"/>
      <c r="I14" s="60">
        <f t="shared" si="0"/>
        <v>269000</v>
      </c>
    </row>
    <row r="15" spans="1:9" x14ac:dyDescent="0.25">
      <c r="A15" s="18" t="s">
        <v>44</v>
      </c>
      <c r="B15" s="53"/>
      <c r="C15" s="55"/>
      <c r="D15" s="60">
        <f t="shared" si="1"/>
        <v>0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576058</v>
      </c>
      <c r="C17" s="55"/>
      <c r="D17" s="60">
        <f>SUM(B17:C17)</f>
        <v>576058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/>
      <c r="C18" s="55"/>
      <c r="D18" s="60">
        <f t="shared" ref="D18:D24" si="2">SUM(B18:C18)</f>
        <v>0</v>
      </c>
      <c r="E18" s="18"/>
      <c r="F18" s="18" t="s">
        <v>86</v>
      </c>
      <c r="G18" s="53">
        <v>110683</v>
      </c>
      <c r="H18" s="55"/>
      <c r="I18" s="60">
        <f t="shared" si="0"/>
        <v>110683</v>
      </c>
    </row>
    <row r="19" spans="1:9" x14ac:dyDescent="0.25">
      <c r="A19" s="18" t="s">
        <v>44</v>
      </c>
      <c r="B19" s="53">
        <v>10200</v>
      </c>
      <c r="C19" s="55"/>
      <c r="D19" s="60">
        <f t="shared" si="2"/>
        <v>10200</v>
      </c>
      <c r="E19" s="18"/>
      <c r="F19" s="18" t="s">
        <v>87</v>
      </c>
      <c r="G19" s="54">
        <v>701520</v>
      </c>
      <c r="H19" s="121"/>
      <c r="I19" s="61">
        <f t="shared" si="0"/>
        <v>701520</v>
      </c>
    </row>
    <row r="20" spans="1:9" x14ac:dyDescent="0.25">
      <c r="A20" s="18" t="s">
        <v>47</v>
      </c>
      <c r="B20" s="53"/>
      <c r="C20" s="55"/>
      <c r="D20" s="60">
        <f t="shared" si="2"/>
        <v>0</v>
      </c>
      <c r="E20" s="18"/>
      <c r="F20" s="18" t="s">
        <v>107</v>
      </c>
      <c r="G20" s="60">
        <f>SUM(G10:G19)</f>
        <v>1503097</v>
      </c>
      <c r="H20" s="60">
        <f>SUM(H10:H19)</f>
        <v>0</v>
      </c>
      <c r="I20" s="60">
        <f t="shared" ref="I20" si="3">SUM(I10:I19)</f>
        <v>1503097</v>
      </c>
    </row>
    <row r="21" spans="1:9" x14ac:dyDescent="0.25">
      <c r="A21" s="18" t="s">
        <v>48</v>
      </c>
      <c r="B21" s="53">
        <v>202001</v>
      </c>
      <c r="C21" s="55"/>
      <c r="D21" s="60">
        <f t="shared" si="2"/>
        <v>202001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170082</v>
      </c>
      <c r="C22" s="55"/>
      <c r="D22" s="60">
        <f t="shared" si="2"/>
        <v>170082</v>
      </c>
      <c r="E22" s="18"/>
      <c r="F22" s="18" t="s">
        <v>90</v>
      </c>
      <c r="G22" s="53">
        <v>809956</v>
      </c>
      <c r="H22" s="55"/>
      <c r="I22" s="60">
        <f>SUM(G22:H22)</f>
        <v>809956</v>
      </c>
    </row>
    <row r="23" spans="1:9" x14ac:dyDescent="0.25">
      <c r="A23" s="18" t="s">
        <v>50</v>
      </c>
      <c r="B23" s="53">
        <v>107415</v>
      </c>
      <c r="C23" s="55"/>
      <c r="D23" s="60">
        <f t="shared" si="2"/>
        <v>107415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/>
      <c r="C24" s="121"/>
      <c r="D24" s="61">
        <f t="shared" si="2"/>
        <v>0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2774595</v>
      </c>
      <c r="C25" s="60">
        <f>C10+C11+C13+C14+C15+C17+C18+C19+C20+C21+C22+C23+C24</f>
        <v>0</v>
      </c>
      <c r="D25" s="60">
        <f t="shared" ref="D25" si="5">D10+D11+D13+D14+D15+D17+D18+D19+D20+D21+D22+D23+D24</f>
        <v>2774595</v>
      </c>
      <c r="E25" s="18"/>
      <c r="F25" s="18" t="s">
        <v>93</v>
      </c>
      <c r="G25" s="53"/>
      <c r="H25" s="55"/>
      <c r="I25" s="60">
        <f t="shared" si="4"/>
        <v>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>
        <v>85508</v>
      </c>
      <c r="H26" s="55"/>
      <c r="I26" s="60">
        <f t="shared" ref="I26:I31" si="6">SUM(G26:H26)</f>
        <v>85508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/>
      <c r="C30" s="55"/>
      <c r="D30" s="60">
        <f>SUM(B30:C30)</f>
        <v>0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/>
      <c r="C31" s="55"/>
      <c r="D31" s="60">
        <f>SUM(B31:C31)</f>
        <v>0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895464</v>
      </c>
      <c r="H32" s="127">
        <f>SUM(H22:H31)</f>
        <v>0</v>
      </c>
      <c r="I32" s="127">
        <f>SUM(I22:I31)</f>
        <v>895464</v>
      </c>
    </row>
    <row r="33" spans="1:11" x14ac:dyDescent="0.25">
      <c r="A33" s="18" t="s">
        <v>56</v>
      </c>
      <c r="B33" s="53"/>
      <c r="C33" s="55"/>
      <c r="D33" s="60">
        <f>SUM(B33:C33)</f>
        <v>0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>
        <v>151462</v>
      </c>
      <c r="C34" s="55"/>
      <c r="D34" s="60">
        <f t="shared" ref="D34:D38" si="7">SUM(B34:C34)</f>
        <v>151462</v>
      </c>
      <c r="E34" s="18"/>
      <c r="F34" s="14" t="s">
        <v>101</v>
      </c>
      <c r="G34" s="53"/>
      <c r="H34" s="55"/>
      <c r="I34" s="60">
        <f>SUM(G34:H34)</f>
        <v>0</v>
      </c>
    </row>
    <row r="35" spans="1:11" x14ac:dyDescent="0.25">
      <c r="A35" s="18" t="s">
        <v>151</v>
      </c>
      <c r="B35" s="53">
        <v>4422304</v>
      </c>
      <c r="C35" s="71">
        <f>-1*(C25+C30+C31+C33+C34+C36+C37+C38+C47)</f>
        <v>104825</v>
      </c>
      <c r="D35" s="60">
        <f t="shared" si="7"/>
        <v>4527129</v>
      </c>
      <c r="E35" s="18"/>
      <c r="F35" s="129" t="s">
        <v>247</v>
      </c>
      <c r="G35" s="53"/>
      <c r="H35" s="53"/>
      <c r="I35" s="60">
        <f>SUM(G35:H35)</f>
        <v>0</v>
      </c>
    </row>
    <row r="36" spans="1:11" x14ac:dyDescent="0.25">
      <c r="A36" s="18" t="s">
        <v>61</v>
      </c>
      <c r="B36" s="53">
        <v>358568</v>
      </c>
      <c r="C36" s="55"/>
      <c r="D36" s="60">
        <f t="shared" si="7"/>
        <v>358568</v>
      </c>
      <c r="E36" s="18"/>
      <c r="F36" s="14" t="s">
        <v>271</v>
      </c>
      <c r="G36" s="53">
        <v>139182</v>
      </c>
      <c r="H36" s="120">
        <v>-19421</v>
      </c>
      <c r="I36" s="60">
        <f t="shared" ref="I36:I37" si="8">SUM(G36:H36)</f>
        <v>119761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294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139182</v>
      </c>
      <c r="H38" s="60">
        <f>SUM(H34:H37)</f>
        <v>-19421</v>
      </c>
      <c r="I38" s="60">
        <f>SUM(I34:I37)</f>
        <v>119761</v>
      </c>
    </row>
    <row r="39" spans="1:11" x14ac:dyDescent="0.25">
      <c r="A39" s="18" t="s">
        <v>64</v>
      </c>
      <c r="B39" s="60">
        <f>B30+B31+B33+B34+B35+B36+B37+B38</f>
        <v>4932334</v>
      </c>
      <c r="C39" s="60">
        <f>C30+C31+C33+C34+C35+C36+C37+C38</f>
        <v>104825</v>
      </c>
      <c r="D39" s="60">
        <f t="shared" ref="D39" si="9">D30+D31+D33+D34+D35+D36+D37+D38</f>
        <v>5037159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50000</v>
      </c>
      <c r="H40" s="23"/>
      <c r="I40" s="60">
        <f>SUM(G40:H40)</f>
        <v>50000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7652604</v>
      </c>
      <c r="C42" s="53">
        <v>-795549</v>
      </c>
      <c r="D42" s="60">
        <f>SUM(B42:C42)</f>
        <v>6857055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/>
      <c r="C43" s="53"/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>
        <v>148856</v>
      </c>
      <c r="C44" s="53">
        <v>-64881</v>
      </c>
      <c r="D44" s="60">
        <f t="shared" si="11"/>
        <v>83975</v>
      </c>
      <c r="E44" s="18"/>
      <c r="F44" s="18" t="s">
        <v>252</v>
      </c>
      <c r="G44" s="53">
        <v>515689</v>
      </c>
      <c r="H44" s="23"/>
      <c r="I44" s="60">
        <f t="shared" si="10"/>
        <v>515689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-6571835</v>
      </c>
      <c r="C46" s="54">
        <v>755605</v>
      </c>
      <c r="D46" s="61">
        <f t="shared" si="11"/>
        <v>-5816230</v>
      </c>
      <c r="E46" s="18"/>
      <c r="F46" s="18" t="s">
        <v>254</v>
      </c>
      <c r="G46" s="54">
        <v>5833122</v>
      </c>
      <c r="H46" s="80">
        <f>-1*(H20+H32+H38)</f>
        <v>19421</v>
      </c>
      <c r="I46" s="61">
        <f t="shared" si="10"/>
        <v>5852543</v>
      </c>
    </row>
    <row r="47" spans="1:11" x14ac:dyDescent="0.25">
      <c r="A47" s="18" t="s">
        <v>70</v>
      </c>
      <c r="B47" s="60">
        <f>B42+B43+B44+B45+B46</f>
        <v>1229625</v>
      </c>
      <c r="C47" s="60">
        <f t="shared" ref="C47:D47" si="12">C42+C43+C44+C45+C46</f>
        <v>-104825</v>
      </c>
      <c r="D47" s="60">
        <f t="shared" si="12"/>
        <v>1124800</v>
      </c>
      <c r="E47" s="18"/>
      <c r="F47" s="18" t="s">
        <v>259</v>
      </c>
      <c r="G47" s="60">
        <f>SUM(G40:G46)</f>
        <v>6398811</v>
      </c>
      <c r="H47" s="63">
        <f t="shared" ref="H47:I47" si="13">SUM(H40:H46)</f>
        <v>19421</v>
      </c>
      <c r="I47" s="60">
        <f t="shared" si="13"/>
        <v>6418232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8936554</v>
      </c>
      <c r="C49" s="62">
        <f t="shared" ref="C49:D49" si="14">C25+C39+C47</f>
        <v>0</v>
      </c>
      <c r="D49" s="62">
        <f t="shared" si="14"/>
        <v>8936554</v>
      </c>
      <c r="E49" s="20"/>
      <c r="F49" s="75" t="s">
        <v>256</v>
      </c>
      <c r="G49" s="62">
        <f>G20+G32+G38+G47</f>
        <v>8936554</v>
      </c>
      <c r="H49" s="62">
        <f>H20+H32+H38+H47</f>
        <v>0</v>
      </c>
      <c r="I49" s="62">
        <f>I20+I32+I38+I47</f>
        <v>8936554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MkPaOGWNUfdZ/YWr0gxJHv0zFfUHp5odHbpCHQxJBLMpUZMJt67b1G4QVR2p2z/t+7RlGN8Qz6/DyNe7j37bPA==" saltValue="zOQnlk3uo2ZNDUZvSst6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8" sqref="A8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HOOD CANAL TELEPHONE CO., INC.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260</v>
      </c>
      <c r="C8" s="12" t="s">
        <v>277</v>
      </c>
      <c r="D8" s="12"/>
      <c r="E8" s="9"/>
      <c r="F8" s="12" t="s">
        <v>260</v>
      </c>
      <c r="G8" s="6" t="s">
        <v>277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963384</v>
      </c>
      <c r="C10" s="33">
        <f>'CurrentYearBalanceSheet '!D10</f>
        <v>1625224</v>
      </c>
      <c r="D10" s="18"/>
      <c r="E10" s="18" t="s">
        <v>77</v>
      </c>
      <c r="F10" s="33">
        <f>PriorYearBalanceSheet!I10</f>
        <v>459163</v>
      </c>
      <c r="G10" s="33">
        <f>'CurrentYearBalanceSheet '!I10</f>
        <v>348950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0</v>
      </c>
      <c r="C13" s="33">
        <f>'CurrentYearBalanceSheet '!D13</f>
        <v>0</v>
      </c>
      <c r="D13" s="18"/>
      <c r="E13" s="18" t="s">
        <v>81</v>
      </c>
      <c r="F13" s="33">
        <f>PriorYearBalanceSheet!I13</f>
        <v>68804</v>
      </c>
      <c r="G13" s="33">
        <f>'CurrentYearBalanceSheet '!I13</f>
        <v>72944</v>
      </c>
    </row>
    <row r="14" spans="1:7" x14ac:dyDescent="0.25">
      <c r="A14" s="18" t="s">
        <v>46</v>
      </c>
      <c r="B14" s="33">
        <f>PriorYearBalanceSheet!D14</f>
        <v>160618</v>
      </c>
      <c r="C14" s="33">
        <f>'CurrentYearBalanceSheet '!D14</f>
        <v>83615</v>
      </c>
      <c r="D14" s="18"/>
      <c r="E14" s="18" t="s">
        <v>82</v>
      </c>
      <c r="F14" s="33">
        <f>PriorYearBalanceSheet!I14</f>
        <v>286100</v>
      </c>
      <c r="G14" s="33">
        <f>'CurrentYearBalanceSheet '!I14</f>
        <v>269000</v>
      </c>
    </row>
    <row r="15" spans="1:7" x14ac:dyDescent="0.25">
      <c r="A15" s="18" t="s">
        <v>44</v>
      </c>
      <c r="B15" s="33">
        <f>PriorYearBalanceSheet!D15</f>
        <v>0</v>
      </c>
      <c r="C15" s="33">
        <f>'CurrentYearBalanceSheet '!D15</f>
        <v>0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424666</v>
      </c>
      <c r="C17" s="33">
        <f>'CurrentYearBalanceSheet '!D17</f>
        <v>576058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0</v>
      </c>
      <c r="C18" s="33">
        <f>'CurrentYearBalanceSheet '!D18</f>
        <v>0</v>
      </c>
      <c r="D18" s="18"/>
      <c r="E18" s="18" t="s">
        <v>86</v>
      </c>
      <c r="F18" s="33">
        <f>PriorYearBalanceSheet!I18</f>
        <v>96317</v>
      </c>
      <c r="G18" s="33">
        <f>'CurrentYearBalanceSheet '!I18</f>
        <v>110683</v>
      </c>
    </row>
    <row r="19" spans="1:7" x14ac:dyDescent="0.25">
      <c r="A19" s="18" t="s">
        <v>44</v>
      </c>
      <c r="B19" s="33">
        <f>PriorYearBalanceSheet!D19</f>
        <v>10000</v>
      </c>
      <c r="C19" s="33">
        <f>'CurrentYearBalanceSheet '!D19</f>
        <v>10200</v>
      </c>
      <c r="D19" s="18"/>
      <c r="E19" s="18" t="s">
        <v>87</v>
      </c>
      <c r="F19" s="34">
        <f>PriorYearBalanceSheet!I19</f>
        <v>570137</v>
      </c>
      <c r="G19" s="33">
        <f>'CurrentYearBalanceSheet '!I19</f>
        <v>701520</v>
      </c>
    </row>
    <row r="20" spans="1:7" x14ac:dyDescent="0.25">
      <c r="A20" s="18" t="s">
        <v>47</v>
      </c>
      <c r="B20" s="33">
        <f>PriorYearBalanceSheet!D20</f>
        <v>0</v>
      </c>
      <c r="C20" s="33">
        <f>'CurrentYearBalanceSheet '!D20</f>
        <v>0</v>
      </c>
      <c r="D20" s="18"/>
      <c r="E20" s="18" t="s">
        <v>88</v>
      </c>
      <c r="F20" s="37">
        <f>SUM(F10:F19)</f>
        <v>1480521</v>
      </c>
      <c r="G20" s="36">
        <f>SUM(G10:G19)</f>
        <v>1503097</v>
      </c>
    </row>
    <row r="21" spans="1:7" x14ac:dyDescent="0.25">
      <c r="A21" s="18" t="s">
        <v>48</v>
      </c>
      <c r="B21" s="33">
        <f>PriorYearBalanceSheet!D21</f>
        <v>173669</v>
      </c>
      <c r="C21" s="33">
        <f>'CurrentYearBalanceSheet '!D21</f>
        <v>202001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173264</v>
      </c>
      <c r="C22" s="33">
        <f>'CurrentYearBalanceSheet '!D22</f>
        <v>170082</v>
      </c>
      <c r="D22" s="18"/>
      <c r="E22" s="18" t="s">
        <v>90</v>
      </c>
      <c r="F22" s="33">
        <f>PriorYearBalanceSheet!I22</f>
        <v>917387</v>
      </c>
      <c r="G22" s="33">
        <f>'CurrentYearBalanceSheet '!I22</f>
        <v>809956</v>
      </c>
    </row>
    <row r="23" spans="1:7" x14ac:dyDescent="0.25">
      <c r="A23" s="18" t="s">
        <v>50</v>
      </c>
      <c r="B23" s="33">
        <f>PriorYearBalanceSheet!D23</f>
        <v>67966</v>
      </c>
      <c r="C23" s="33">
        <f>'CurrentYearBalanceSheet '!D23</f>
        <v>107415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0</v>
      </c>
      <c r="C24" s="34">
        <f>'CurrentYearBalanceSheet '!D24</f>
        <v>0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1973567</v>
      </c>
      <c r="C25" s="33">
        <f>C10+C11+C13+C14+C15+C17+C18+C19+C20+C21+C22+C23+C24</f>
        <v>2774595</v>
      </c>
      <c r="D25" s="18"/>
      <c r="E25" s="18" t="s">
        <v>93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263695</v>
      </c>
      <c r="G26" s="33">
        <f>'CurrentYearBalanceSheet '!I26</f>
        <v>85508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0</v>
      </c>
      <c r="C30" s="33">
        <f>'CurrentYearBalanceSheet '!D30</f>
        <v>0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0</v>
      </c>
      <c r="C31" s="33">
        <f>'CurrentYearBalanceSheet '!D31</f>
        <v>0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1181082</v>
      </c>
      <c r="G32" s="37">
        <f>SUM(G22:G31)</f>
        <v>895464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0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143780</v>
      </c>
      <c r="C34" s="33">
        <f>'CurrentYearBalanceSheet '!D34</f>
        <v>151462</v>
      </c>
      <c r="D34" s="18"/>
      <c r="E34" s="14" t="s">
        <v>101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60</v>
      </c>
      <c r="B35" s="33">
        <f>PriorYearBalanceSheet!D35</f>
        <v>4733249</v>
      </c>
      <c r="C35" s="33">
        <f>'CurrentYearBalanceSheet '!D35</f>
        <v>4527129</v>
      </c>
      <c r="D35" s="18"/>
      <c r="E35" t="s">
        <v>247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61</v>
      </c>
      <c r="B36" s="33">
        <f>PriorYearBalanceSheet!D36</f>
        <v>368792</v>
      </c>
      <c r="C36" s="33">
        <f>'CurrentYearBalanceSheet '!D36</f>
        <v>358568</v>
      </c>
      <c r="D36" s="18"/>
      <c r="E36" s="14" t="s">
        <v>261</v>
      </c>
      <c r="F36" s="33">
        <f>PriorYearBalanceSheet!I36</f>
        <v>163255</v>
      </c>
      <c r="G36" s="33">
        <f>'CurrentYearBalanceSheet '!I36</f>
        <v>119761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294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163255</v>
      </c>
      <c r="G38" s="33">
        <f>SUM(G34:G37)</f>
        <v>119761</v>
      </c>
    </row>
    <row r="39" spans="1:7" x14ac:dyDescent="0.25">
      <c r="A39" s="18" t="s">
        <v>64</v>
      </c>
      <c r="B39" s="33">
        <f>B30+B31+B33+B34+B35+B36+B37+B38</f>
        <v>5245821</v>
      </c>
      <c r="C39" s="33">
        <f>C30+C31+C33+C34+C35+C36+C37+C38</f>
        <v>5037159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50000</v>
      </c>
      <c r="G40" s="33">
        <f>'CurrentYearBalanceSheet '!I40</f>
        <v>50000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6993328</v>
      </c>
      <c r="C42" s="33">
        <f>'CurrentYearBalanceSheet '!D42</f>
        <v>6857055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139318</v>
      </c>
      <c r="C44" s="33">
        <f>'CurrentYearBalanceSheet '!D44</f>
        <v>83975</v>
      </c>
      <c r="D44" s="18"/>
      <c r="E44" s="18" t="s">
        <v>252</v>
      </c>
      <c r="F44" s="33">
        <f>PriorYearBalanceSheet!I44</f>
        <v>515689</v>
      </c>
      <c r="G44" s="33">
        <f>'CurrentYearBalanceSheet '!I44</f>
        <v>515689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-5999045</v>
      </c>
      <c r="C46" s="34">
        <f>'CurrentYearBalanceSheet '!D46</f>
        <v>-5816230</v>
      </c>
      <c r="D46" s="18"/>
      <c r="E46" s="18" t="s">
        <v>262</v>
      </c>
      <c r="F46" s="34">
        <f>PriorYearBalanceSheet!I46</f>
        <v>4962442</v>
      </c>
      <c r="G46" s="34">
        <f>'CurrentYearBalanceSheet '!I46</f>
        <v>5852543</v>
      </c>
    </row>
    <row r="47" spans="1:7" x14ac:dyDescent="0.25">
      <c r="A47" s="18" t="s">
        <v>70</v>
      </c>
      <c r="B47" s="33">
        <f>SUM(B42:B46)</f>
        <v>1133601</v>
      </c>
      <c r="C47" s="33">
        <f>SUM(C42:C46)</f>
        <v>1124800</v>
      </c>
      <c r="D47" s="18"/>
      <c r="E47" s="18" t="s">
        <v>263</v>
      </c>
      <c r="F47" s="33">
        <f>SUM(F40:F46)</f>
        <v>5528131</v>
      </c>
      <c r="G47" s="33">
        <f>SUM(G40:G46)</f>
        <v>6418232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8352989</v>
      </c>
      <c r="C49" s="35">
        <f>C25+C39+C47</f>
        <v>8936554</v>
      </c>
      <c r="D49" s="18"/>
      <c r="E49" s="22" t="s">
        <v>256</v>
      </c>
      <c r="F49" s="35">
        <f>F20+F32+F38+F47</f>
        <v>8352989</v>
      </c>
      <c r="G49" s="35">
        <f>G20+G32+G38+G47</f>
        <v>8936554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juG8wcveVmnd6kfrGw33y3eIA1/Ec0RO46MsLw99ZiulxZtZq6hPO8zuggUC20WiGHLFI79P6kGi6HgSpCeikg==" saltValue="HVI9n8SyCfEM0SoyodmvG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8" sqref="A8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2016</v>
      </c>
      <c r="E8" s="12">
        <v>2017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296</v>
      </c>
      <c r="C10" s="11">
        <v>18</v>
      </c>
      <c r="D10" s="60">
        <f>'BalanceSheet(Summary)'!B42</f>
        <v>6993328</v>
      </c>
      <c r="E10" s="60">
        <f>'BalanceSheet(Summary)'!C42</f>
        <v>6857055</v>
      </c>
      <c r="F10" s="60">
        <f>(D10+E10)/2</f>
        <v>6925191.5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-5999045</v>
      </c>
      <c r="E12" s="60">
        <f>'BalanceSheet(Summary)'!C46</f>
        <v>-5816230</v>
      </c>
      <c r="F12" s="60">
        <f t="shared" ref="F12:F15" si="0">(D12+E12)/2</f>
        <v>-5907637.5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173669</v>
      </c>
      <c r="E13" s="60">
        <f>'BalanceSheet(Summary)'!C21</f>
        <v>202001</v>
      </c>
      <c r="F13" s="60">
        <f t="shared" si="0"/>
        <v>187835</v>
      </c>
    </row>
    <row r="14" spans="1:6" x14ac:dyDescent="0.25">
      <c r="A14" s="11">
        <v>5</v>
      </c>
      <c r="B14" s="18" t="s">
        <v>280</v>
      </c>
      <c r="C14" s="12"/>
      <c r="D14" s="53">
        <v>-157075</v>
      </c>
      <c r="E14" s="53">
        <v>-209661</v>
      </c>
      <c r="F14" s="60">
        <f t="shared" si="0"/>
        <v>-183368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1010877</v>
      </c>
      <c r="E15" s="64">
        <f>SUM(E10:E14)</f>
        <v>1033165</v>
      </c>
      <c r="F15" s="65">
        <f t="shared" si="0"/>
        <v>1022021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278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279</v>
      </c>
      <c r="B19" t="s">
        <v>281</v>
      </c>
      <c r="C19" s="67"/>
      <c r="D19" s="67"/>
      <c r="E19" s="67"/>
      <c r="F19" s="67"/>
    </row>
    <row r="20" spans="1:6" x14ac:dyDescent="0.25">
      <c r="B20" t="s">
        <v>295</v>
      </c>
      <c r="C20" s="67"/>
      <c r="D20" s="67"/>
      <c r="E20" s="67"/>
      <c r="F20" s="67"/>
    </row>
    <row r="21" spans="1:6" x14ac:dyDescent="0.25">
      <c r="A21" s="67"/>
      <c r="B21" t="s">
        <v>282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xI7YWRUYfnKNrI6BQgMGzM6Qsn95kjZqN5u1jcuYUS0l+yep9d0KDM9oOYrtwSkqBQv043rzQTh9LXXl+fkrDA==" saltValue="u4dSG8mrsULfh/X2/+mlB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8" sqref="A8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264</v>
      </c>
      <c r="D9" s="12" t="s">
        <v>283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587</v>
      </c>
      <c r="D11" s="53">
        <v>573</v>
      </c>
      <c r="E11" s="33">
        <f>D11-C11</f>
        <v>-14</v>
      </c>
      <c r="F11" s="39">
        <f>E11/C11</f>
        <v>-2.385008517887564E-2</v>
      </c>
    </row>
    <row r="12" spans="1:6" x14ac:dyDescent="0.25">
      <c r="A12" s="11">
        <v>2</v>
      </c>
      <c r="B12" s="18" t="s">
        <v>122</v>
      </c>
      <c r="C12" s="53">
        <v>211</v>
      </c>
      <c r="D12" s="53">
        <v>209</v>
      </c>
      <c r="E12" s="33">
        <f>D12-C12</f>
        <v>-2</v>
      </c>
      <c r="F12" s="39">
        <f t="shared" ref="F12:F13" si="0">E12/C12</f>
        <v>-9.4786729857819912E-3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798</v>
      </c>
      <c r="D13" s="35">
        <f t="shared" ref="D13:E13" si="1">SUM(D11:D12)</f>
        <v>782</v>
      </c>
      <c r="E13" s="35">
        <f t="shared" si="1"/>
        <v>-16</v>
      </c>
      <c r="F13" s="40">
        <f t="shared" si="0"/>
        <v>-2.0050125313283207E-2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284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dZ6WuctZK/mS8rONKxLan7T6UUz4ZICXqjTe4bkiqz4xyyt9XEEs9DtxARU8tyQ9OHaKWRwORndsqIT2CEoqTg==" saltValue="vVZ4PCQXIQFPRVxq1Edy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5"/>
  <sheetViews>
    <sheetView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2016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267</v>
      </c>
    </row>
    <row r="9" spans="1:6" x14ac:dyDescent="0.25">
      <c r="A9" s="10">
        <v>1</v>
      </c>
      <c r="B9" s="4" t="s">
        <v>1</v>
      </c>
      <c r="C9" s="56">
        <v>204036</v>
      </c>
      <c r="D9" s="53"/>
      <c r="E9" s="60">
        <f>SUM(C9:D9)</f>
        <v>204036</v>
      </c>
    </row>
    <row r="10" spans="1:6" x14ac:dyDescent="0.25">
      <c r="A10" s="11">
        <v>2</v>
      </c>
      <c r="B10" s="15" t="s">
        <v>2</v>
      </c>
      <c r="C10" s="53">
        <v>1694559</v>
      </c>
      <c r="D10" s="53"/>
      <c r="E10" s="60">
        <f t="shared" ref="E10:E14" si="0">SUM(C10:D10)</f>
        <v>1694559</v>
      </c>
    </row>
    <row r="11" spans="1:6" x14ac:dyDescent="0.25">
      <c r="A11" s="11">
        <v>3</v>
      </c>
      <c r="B11" s="15" t="s">
        <v>3</v>
      </c>
      <c r="C11" s="53">
        <v>232418</v>
      </c>
      <c r="D11" s="53">
        <v>-198037</v>
      </c>
      <c r="E11" s="60">
        <f t="shared" si="0"/>
        <v>34381</v>
      </c>
    </row>
    <row r="12" spans="1:6" x14ac:dyDescent="0.25">
      <c r="A12" s="11">
        <v>4</v>
      </c>
      <c r="B12" s="15" t="s">
        <v>4</v>
      </c>
      <c r="C12" s="53"/>
      <c r="D12" s="53"/>
      <c r="E12" s="60">
        <f t="shared" si="0"/>
        <v>0</v>
      </c>
    </row>
    <row r="13" spans="1:6" x14ac:dyDescent="0.25">
      <c r="A13" s="11">
        <v>5</v>
      </c>
      <c r="B13" s="15" t="s">
        <v>5</v>
      </c>
      <c r="C13" s="53">
        <v>20529</v>
      </c>
      <c r="D13" s="53"/>
      <c r="E13" s="60">
        <f t="shared" si="0"/>
        <v>20529</v>
      </c>
    </row>
    <row r="14" spans="1:6" x14ac:dyDescent="0.25">
      <c r="A14" s="11">
        <v>6</v>
      </c>
      <c r="B14" s="15" t="s">
        <v>133</v>
      </c>
      <c r="C14" s="53">
        <v>887</v>
      </c>
      <c r="D14" s="53"/>
      <c r="E14" s="60">
        <f t="shared" si="0"/>
        <v>887</v>
      </c>
    </row>
    <row r="15" spans="1:6" x14ac:dyDescent="0.25">
      <c r="A15" s="11">
        <v>7</v>
      </c>
      <c r="B15" s="79" t="s">
        <v>132</v>
      </c>
      <c r="C15" s="82">
        <f>SUM(C9:C14)</f>
        <v>2152429</v>
      </c>
      <c r="D15" s="82">
        <f t="shared" ref="D15:E15" si="1">SUM(D9:D14)</f>
        <v>-198037</v>
      </c>
      <c r="E15" s="82">
        <f t="shared" si="1"/>
        <v>1954392</v>
      </c>
      <c r="F15" s="1"/>
    </row>
    <row r="16" spans="1:6" x14ac:dyDescent="0.25">
      <c r="A16" s="11">
        <v>8</v>
      </c>
      <c r="B16" s="15" t="s">
        <v>6</v>
      </c>
      <c r="C16" s="53">
        <v>1463142</v>
      </c>
      <c r="D16" s="53">
        <v>-309590</v>
      </c>
      <c r="E16" s="42">
        <f>SUM(C16:D16)</f>
        <v>1153552</v>
      </c>
    </row>
    <row r="17" spans="1:6" x14ac:dyDescent="0.25">
      <c r="A17" s="11">
        <v>9</v>
      </c>
      <c r="B17" s="15" t="s">
        <v>39</v>
      </c>
      <c r="C17" s="53">
        <v>210145</v>
      </c>
      <c r="D17" s="53">
        <v>24122</v>
      </c>
      <c r="E17" s="42">
        <f t="shared" ref="E17:E21" si="2">SUM(C17:D17)</f>
        <v>234267</v>
      </c>
    </row>
    <row r="18" spans="1:6" x14ac:dyDescent="0.25">
      <c r="A18" s="11">
        <v>10</v>
      </c>
      <c r="B18" s="15" t="s">
        <v>7</v>
      </c>
      <c r="C18" s="53">
        <v>392209</v>
      </c>
      <c r="D18" s="53">
        <v>-90410</v>
      </c>
      <c r="E18" s="42">
        <f t="shared" si="2"/>
        <v>301799</v>
      </c>
    </row>
    <row r="19" spans="1:6" x14ac:dyDescent="0.25">
      <c r="A19" s="11">
        <v>11</v>
      </c>
      <c r="B19" s="15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680631</v>
      </c>
      <c r="D20" s="53">
        <v>-236419</v>
      </c>
      <c r="E20" s="42">
        <f t="shared" si="2"/>
        <v>444212</v>
      </c>
    </row>
    <row r="21" spans="1:6" x14ac:dyDescent="0.25">
      <c r="A21" s="11">
        <v>13</v>
      </c>
      <c r="B21" s="15" t="s">
        <v>10</v>
      </c>
      <c r="C21" s="53">
        <v>873014</v>
      </c>
      <c r="D21" s="53">
        <v>-130173</v>
      </c>
      <c r="E21" s="42">
        <f t="shared" si="2"/>
        <v>742841</v>
      </c>
    </row>
    <row r="22" spans="1:6" x14ac:dyDescent="0.25">
      <c r="A22" s="11">
        <v>14</v>
      </c>
      <c r="B22" s="76" t="s">
        <v>268</v>
      </c>
      <c r="C22" s="82">
        <f>C16+C17+C18+C19+C20+C21</f>
        <v>3625701</v>
      </c>
      <c r="D22" s="82">
        <f>D16+D17+D18+D19+D20+D21</f>
        <v>-749030</v>
      </c>
      <c r="E22" s="83">
        <f>E16+E17+E18+E19+E20+E21</f>
        <v>2876671</v>
      </c>
      <c r="F22" s="1"/>
    </row>
    <row r="23" spans="1:6" x14ac:dyDescent="0.25">
      <c r="A23" s="11">
        <v>15</v>
      </c>
      <c r="B23" s="15" t="s">
        <v>14</v>
      </c>
      <c r="C23" s="60">
        <f>C15-C22</f>
        <v>-1473272</v>
      </c>
      <c r="D23" s="60">
        <f>D15-D22</f>
        <v>550993</v>
      </c>
      <c r="E23" s="60">
        <f>E15-E22</f>
        <v>-922279</v>
      </c>
    </row>
    <row r="24" spans="1:6" x14ac:dyDescent="0.25">
      <c r="A24" s="11">
        <v>16</v>
      </c>
      <c r="B24" s="15" t="s">
        <v>134</v>
      </c>
      <c r="C24" s="53"/>
      <c r="D24" s="57"/>
      <c r="E24" s="60">
        <f>SUM(C24:D24)</f>
        <v>0</v>
      </c>
    </row>
    <row r="25" spans="1:6" x14ac:dyDescent="0.25">
      <c r="A25" s="11">
        <v>17</v>
      </c>
      <c r="B25" s="15" t="s">
        <v>11</v>
      </c>
      <c r="C25" s="53">
        <v>123302</v>
      </c>
      <c r="D25" s="53">
        <v>-9024</v>
      </c>
      <c r="E25" s="60">
        <f t="shared" ref="E25:E27" si="3">SUM(C25:D25)</f>
        <v>114278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/>
      <c r="D27" s="53"/>
      <c r="E27" s="60">
        <f t="shared" si="3"/>
        <v>0</v>
      </c>
    </row>
    <row r="28" spans="1:6" x14ac:dyDescent="0.25">
      <c r="A28" s="11">
        <v>20</v>
      </c>
      <c r="B28" s="79" t="s">
        <v>12</v>
      </c>
      <c r="C28" s="74">
        <f>SUM(C25:C27)</f>
        <v>123302</v>
      </c>
      <c r="D28" s="74">
        <f t="shared" ref="D28:E28" si="4">SUM(D25:D27)</f>
        <v>-9024</v>
      </c>
      <c r="E28" s="84">
        <f t="shared" si="4"/>
        <v>114278</v>
      </c>
    </row>
    <row r="29" spans="1:6" x14ac:dyDescent="0.25">
      <c r="A29" s="11">
        <v>21</v>
      </c>
      <c r="B29" s="79" t="s">
        <v>22</v>
      </c>
      <c r="C29" s="74">
        <f>C23+C24-C28</f>
        <v>-1596574</v>
      </c>
      <c r="D29" s="74">
        <f>D23+D24-D28</f>
        <v>560017</v>
      </c>
      <c r="E29" s="84">
        <f>E23+E24-E28</f>
        <v>-1036557</v>
      </c>
    </row>
    <row r="30" spans="1:6" x14ac:dyDescent="0.25">
      <c r="A30" s="11">
        <v>22</v>
      </c>
      <c r="B30" s="15" t="s">
        <v>15</v>
      </c>
      <c r="C30" s="53">
        <v>54441</v>
      </c>
      <c r="D30" s="55">
        <v>-47844</v>
      </c>
      <c r="E30" s="60">
        <f>SUM(C30:D30)</f>
        <v>6597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3823</v>
      </c>
      <c r="D32" s="55"/>
      <c r="E32" s="60">
        <f t="shared" si="5"/>
        <v>3823</v>
      </c>
    </row>
    <row r="33" spans="1:10" x14ac:dyDescent="0.25">
      <c r="A33" s="11">
        <v>25</v>
      </c>
      <c r="B33" s="15" t="s">
        <v>299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298</v>
      </c>
      <c r="C34" s="74">
        <f>SUM(C30:C33)</f>
        <v>58264</v>
      </c>
      <c r="D34" s="85">
        <f t="shared" ref="D34" si="6">SUM(D30:D33)</f>
        <v>-47844</v>
      </c>
      <c r="E34" s="74">
        <f>SUM(E30:E33)</f>
        <v>10420</v>
      </c>
    </row>
    <row r="35" spans="1:10" x14ac:dyDescent="0.25">
      <c r="A35" s="11">
        <v>27</v>
      </c>
      <c r="B35" s="15" t="s">
        <v>18</v>
      </c>
      <c r="C35" s="53">
        <v>3069</v>
      </c>
      <c r="D35" s="55"/>
      <c r="E35" s="33">
        <f>SUM(C35:D35)</f>
        <v>3069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1959202</v>
      </c>
      <c r="D38" s="71">
        <f>-1*(D29-D34)</f>
        <v>-607861</v>
      </c>
      <c r="E38" s="33">
        <f t="shared" si="7"/>
        <v>1351341</v>
      </c>
    </row>
    <row r="39" spans="1:10" x14ac:dyDescent="0.25">
      <c r="A39" s="11">
        <v>31</v>
      </c>
      <c r="B39" s="79" t="s">
        <v>21</v>
      </c>
      <c r="C39" s="74">
        <f>C29-C34+C35+C36+C37+C38</f>
        <v>307433</v>
      </c>
      <c r="D39" s="74">
        <f t="shared" ref="D39:E39" si="8">D29-D34+D35+D36+D37+D38</f>
        <v>0</v>
      </c>
      <c r="E39" s="74">
        <f t="shared" si="8"/>
        <v>307433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4632995</v>
      </c>
      <c r="D41" s="55"/>
      <c r="E41" s="60">
        <f t="shared" ref="E41:E46" si="9">SUM(C41:D41)</f>
        <v>4632995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/>
      <c r="D43" s="55"/>
      <c r="E43" s="60">
        <f t="shared" si="9"/>
        <v>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4940428</v>
      </c>
      <c r="D47" s="85">
        <f t="shared" ref="D47:E47" si="10">(D39+D41+D42)-(D43+D44+D45+D46)</f>
        <v>0</v>
      </c>
      <c r="E47" s="84">
        <f t="shared" si="10"/>
        <v>4940428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>
        <v>350823</v>
      </c>
      <c r="D52" s="87"/>
      <c r="E52" s="33">
        <f>C52</f>
        <v>350823</v>
      </c>
    </row>
    <row r="53" spans="1:7" x14ac:dyDescent="0.25">
      <c r="A53" s="11">
        <v>45</v>
      </c>
      <c r="B53" s="15" t="s">
        <v>35</v>
      </c>
      <c r="C53" s="88">
        <f>((C22+C28-C18-C19)/C15)</f>
        <v>1.5564899004798765</v>
      </c>
      <c r="D53" s="88">
        <f>((D22+D28-D18-D19)/D15)</f>
        <v>3.3381842786953952</v>
      </c>
      <c r="E53" s="88">
        <f>((E22+E28-E18-E19)/E15)</f>
        <v>1.3759522142947782</v>
      </c>
    </row>
    <row r="54" spans="1:7" x14ac:dyDescent="0.25">
      <c r="A54" s="11">
        <v>46</v>
      </c>
      <c r="B54" s="15" t="s">
        <v>36</v>
      </c>
      <c r="C54" s="88">
        <f>((C22+C28+C34)/C15)</f>
        <v>1.7688235012629918</v>
      </c>
      <c r="D54" s="88">
        <f>((D22+D28+D34)/D15)</f>
        <v>4.0694314698768412</v>
      </c>
      <c r="E54" s="88">
        <f>((E22+E28+E34)/E15)</f>
        <v>1.5357047102116668</v>
      </c>
    </row>
    <row r="55" spans="1:7" x14ac:dyDescent="0.25">
      <c r="A55" s="11">
        <v>47</v>
      </c>
      <c r="B55" s="15" t="s">
        <v>37</v>
      </c>
      <c r="C55" s="88">
        <f>((C39+C34)/C34)</f>
        <v>6.2765515584237264</v>
      </c>
      <c r="D55" s="88">
        <f t="shared" ref="D55:E55" si="13">((D39+D34)/D34)</f>
        <v>1</v>
      </c>
      <c r="E55" s="88">
        <f t="shared" si="13"/>
        <v>30.504126679462573</v>
      </c>
    </row>
    <row r="56" spans="1:7" x14ac:dyDescent="0.25">
      <c r="A56" s="11">
        <v>48</v>
      </c>
      <c r="B56" s="15" t="s">
        <v>38</v>
      </c>
      <c r="C56" s="88">
        <f>(C39+C34+C18+C19)/C52</f>
        <v>2.1790646565362022</v>
      </c>
      <c r="D56" s="88" t="e">
        <f>(D39+D34+D18+D19)/D52</f>
        <v>#DIV/0!</v>
      </c>
      <c r="E56" s="88">
        <f>(E39+E34+E18+E19)/E52</f>
        <v>1.7662810021007744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297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269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KgCbiPn61DoGsAuiyp57iJlLcrEXN4P10hWW0YXJ7BikhL7lXYfpNhtizBnS/W/wAXen4iEJxRBHMj+SWgLb2w==" saltValue="x4kH7s9CtA1ckY1V1p9LX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HOOD CANAL TELEPHONE CO., INC.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276</v>
      </c>
    </row>
    <row r="9" spans="1:6" x14ac:dyDescent="0.25">
      <c r="A9" s="10">
        <v>1</v>
      </c>
      <c r="B9" s="7" t="s">
        <v>1</v>
      </c>
      <c r="C9" s="56">
        <v>203329</v>
      </c>
      <c r="D9" s="53"/>
      <c r="E9" s="33">
        <f>SUM(C9:D9)</f>
        <v>203329</v>
      </c>
    </row>
    <row r="10" spans="1:6" x14ac:dyDescent="0.25">
      <c r="A10" s="11">
        <v>2</v>
      </c>
      <c r="B10" s="18" t="s">
        <v>2</v>
      </c>
      <c r="C10" s="53">
        <v>1377959</v>
      </c>
      <c r="D10" s="53"/>
      <c r="E10" s="33">
        <f t="shared" ref="E10:E14" si="0">SUM(C10:D10)</f>
        <v>1377959</v>
      </c>
    </row>
    <row r="11" spans="1:6" x14ac:dyDescent="0.25">
      <c r="A11" s="11">
        <v>3</v>
      </c>
      <c r="B11" s="18" t="s">
        <v>3</v>
      </c>
      <c r="C11" s="53">
        <v>233978</v>
      </c>
      <c r="D11" s="53">
        <v>-210310</v>
      </c>
      <c r="E11" s="33">
        <f t="shared" si="0"/>
        <v>23668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18920</v>
      </c>
      <c r="D13" s="53"/>
      <c r="E13" s="33">
        <f t="shared" si="0"/>
        <v>18920</v>
      </c>
    </row>
    <row r="14" spans="1:6" x14ac:dyDescent="0.25">
      <c r="A14" s="11">
        <v>6</v>
      </c>
      <c r="B14" s="18" t="s">
        <v>133</v>
      </c>
      <c r="C14" s="53">
        <v>-27319</v>
      </c>
      <c r="D14" s="53"/>
      <c r="E14" s="33">
        <f t="shared" si="0"/>
        <v>-27319</v>
      </c>
    </row>
    <row r="15" spans="1:6" x14ac:dyDescent="0.25">
      <c r="A15" s="11">
        <v>7</v>
      </c>
      <c r="B15" s="76" t="s">
        <v>132</v>
      </c>
      <c r="C15" s="41">
        <f>SUM(C9:C14)</f>
        <v>1806867</v>
      </c>
      <c r="D15" s="41">
        <f t="shared" ref="D15:E15" si="1">SUM(D9:D14)</f>
        <v>-210310</v>
      </c>
      <c r="E15" s="41">
        <f t="shared" si="1"/>
        <v>1596557</v>
      </c>
      <c r="F15" s="1"/>
    </row>
    <row r="16" spans="1:6" x14ac:dyDescent="0.25">
      <c r="A16" s="11">
        <v>8</v>
      </c>
      <c r="B16" s="18" t="s">
        <v>6</v>
      </c>
      <c r="C16" s="53">
        <v>1466016</v>
      </c>
      <c r="D16" s="53">
        <v>-398710</v>
      </c>
      <c r="E16" s="42">
        <f>SUM(C16:D16)</f>
        <v>1067306</v>
      </c>
    </row>
    <row r="17" spans="1:6" x14ac:dyDescent="0.25">
      <c r="A17" s="11">
        <v>9</v>
      </c>
      <c r="B17" s="18" t="s">
        <v>39</v>
      </c>
      <c r="C17" s="53">
        <v>217726</v>
      </c>
      <c r="D17" s="53">
        <v>-16918</v>
      </c>
      <c r="E17" s="42">
        <f t="shared" ref="E17:E21" si="2">SUM(C17:D17)</f>
        <v>200808</v>
      </c>
    </row>
    <row r="18" spans="1:6" x14ac:dyDescent="0.25">
      <c r="A18" s="11">
        <v>10</v>
      </c>
      <c r="B18" s="18" t="s">
        <v>7</v>
      </c>
      <c r="C18" s="53">
        <v>233795</v>
      </c>
      <c r="D18" s="53">
        <v>-33150</v>
      </c>
      <c r="E18" s="42">
        <f t="shared" si="2"/>
        <v>200645</v>
      </c>
    </row>
    <row r="19" spans="1:6" x14ac:dyDescent="0.25">
      <c r="A19" s="11">
        <v>11</v>
      </c>
      <c r="B19" s="18" t="s">
        <v>8</v>
      </c>
      <c r="C19" s="53">
        <v>6560</v>
      </c>
      <c r="D19" s="53">
        <v>-6560</v>
      </c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653950</v>
      </c>
      <c r="D20" s="53">
        <v>-257059</v>
      </c>
      <c r="E20" s="42">
        <f t="shared" si="2"/>
        <v>396891</v>
      </c>
    </row>
    <row r="21" spans="1:6" x14ac:dyDescent="0.25">
      <c r="A21" s="11">
        <v>13</v>
      </c>
      <c r="B21" s="18" t="s">
        <v>10</v>
      </c>
      <c r="C21" s="53">
        <v>819358</v>
      </c>
      <c r="D21" s="53">
        <v>-236544</v>
      </c>
      <c r="E21" s="42">
        <f t="shared" si="2"/>
        <v>582814</v>
      </c>
    </row>
    <row r="22" spans="1:6" x14ac:dyDescent="0.25">
      <c r="A22" s="11">
        <v>14</v>
      </c>
      <c r="B22" s="76" t="s">
        <v>268</v>
      </c>
      <c r="C22" s="41">
        <f>C16+C17+C18+C19+C20+C21</f>
        <v>3397405</v>
      </c>
      <c r="D22" s="41">
        <f>D16+D17+D18+D19+D20+D21</f>
        <v>-948941</v>
      </c>
      <c r="E22" s="43">
        <f>E16+E17+E18+E19+E20+E21</f>
        <v>2448464</v>
      </c>
      <c r="F22" s="1"/>
    </row>
    <row r="23" spans="1:6" x14ac:dyDescent="0.25">
      <c r="A23" s="11">
        <v>15</v>
      </c>
      <c r="B23" s="18" t="s">
        <v>14</v>
      </c>
      <c r="C23" s="33">
        <f>C15-C22</f>
        <v>-1590538</v>
      </c>
      <c r="D23" s="33">
        <f>D15-D22</f>
        <v>738631</v>
      </c>
      <c r="E23" s="33">
        <f>E15-E22</f>
        <v>-851907</v>
      </c>
    </row>
    <row r="24" spans="1:6" x14ac:dyDescent="0.25">
      <c r="A24" s="11">
        <v>16</v>
      </c>
      <c r="B24" s="18" t="s">
        <v>134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126501</v>
      </c>
      <c r="D25" s="120">
        <v>-11343</v>
      </c>
      <c r="E25" s="33">
        <f t="shared" ref="E25:E27" si="3">SUM(C25:D25)</f>
        <v>115158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/>
      <c r="D27" s="120"/>
      <c r="E27" s="33">
        <f t="shared" si="3"/>
        <v>0</v>
      </c>
    </row>
    <row r="28" spans="1:6" x14ac:dyDescent="0.25">
      <c r="A28" s="11">
        <v>20</v>
      </c>
      <c r="B28" s="76" t="s">
        <v>12</v>
      </c>
      <c r="C28" s="38">
        <f>SUM(C25:C27)</f>
        <v>126501</v>
      </c>
      <c r="D28" s="38">
        <f t="shared" ref="D28:E28" si="4">SUM(D25:D27)</f>
        <v>-11343</v>
      </c>
      <c r="E28" s="44">
        <f t="shared" si="4"/>
        <v>115158</v>
      </c>
    </row>
    <row r="29" spans="1:6" x14ac:dyDescent="0.25">
      <c r="A29" s="11">
        <v>21</v>
      </c>
      <c r="B29" s="76" t="s">
        <v>22</v>
      </c>
      <c r="C29" s="38">
        <f>C23+C24-C28</f>
        <v>-1717039</v>
      </c>
      <c r="D29" s="38">
        <f>D23+D24-D28</f>
        <v>749974</v>
      </c>
      <c r="E29" s="44">
        <f>E23+E24-E28</f>
        <v>-967065</v>
      </c>
    </row>
    <row r="30" spans="1:6" x14ac:dyDescent="0.25">
      <c r="A30" s="11">
        <v>22</v>
      </c>
      <c r="B30" s="18" t="s">
        <v>15</v>
      </c>
      <c r="C30" s="53">
        <v>42674</v>
      </c>
      <c r="D30" s="55">
        <v>-37599</v>
      </c>
      <c r="E30" s="33">
        <f>SUM(C30:D30)</f>
        <v>5075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3441</v>
      </c>
      <c r="D32" s="55"/>
      <c r="E32" s="33">
        <f t="shared" si="5"/>
        <v>3441</v>
      </c>
    </row>
    <row r="33" spans="1:5" x14ac:dyDescent="0.25">
      <c r="A33" s="11">
        <v>25</v>
      </c>
      <c r="B33" s="18" t="s">
        <v>299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76" t="s">
        <v>298</v>
      </c>
      <c r="C34" s="38">
        <f>SUM(C30:C33)</f>
        <v>46115</v>
      </c>
      <c r="D34" s="66">
        <f t="shared" ref="D34" si="6">SUM(D30:D33)</f>
        <v>-37599</v>
      </c>
      <c r="E34" s="38">
        <f>SUM(E30:E33)</f>
        <v>8516</v>
      </c>
    </row>
    <row r="35" spans="1:5" x14ac:dyDescent="0.25">
      <c r="A35" s="11">
        <v>27</v>
      </c>
      <c r="B35" s="18" t="s">
        <v>18</v>
      </c>
      <c r="C35" s="53">
        <v>118189</v>
      </c>
      <c r="D35" s="55"/>
      <c r="E35" s="33">
        <f>SUM(C35:D35)</f>
        <v>118189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2537659</v>
      </c>
      <c r="D38" s="71">
        <f>-1*(D29-D34)</f>
        <v>-787573</v>
      </c>
      <c r="E38" s="33">
        <f t="shared" si="7"/>
        <v>1750086</v>
      </c>
    </row>
    <row r="39" spans="1:5" x14ac:dyDescent="0.25">
      <c r="A39" s="11">
        <v>31</v>
      </c>
      <c r="B39" s="76" t="s">
        <v>21</v>
      </c>
      <c r="C39" s="38">
        <f>C29-C34+C35+C36+C37+C38</f>
        <v>892694</v>
      </c>
      <c r="D39" s="38">
        <f t="shared" ref="D39:E39" si="8">D29-D34+D35+D36+D37+D38</f>
        <v>0</v>
      </c>
      <c r="E39" s="38">
        <f t="shared" si="8"/>
        <v>892694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v>4940428</v>
      </c>
      <c r="D41" s="55"/>
      <c r="E41" s="33">
        <f t="shared" ref="E41:E46" si="9">SUM(C41:D41)</f>
        <v>4940428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5833122</v>
      </c>
      <c r="D47" s="66">
        <f t="shared" ref="D47:E47" si="10">(D39+D41+D42)-(D43+D44+D45+D46)</f>
        <v>0</v>
      </c>
      <c r="E47" s="44">
        <f t="shared" si="10"/>
        <v>5833122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>
        <v>345392</v>
      </c>
      <c r="D52" s="81"/>
      <c r="E52" s="33">
        <f>C52</f>
        <v>345392</v>
      </c>
    </row>
    <row r="53" spans="1:7" x14ac:dyDescent="0.25">
      <c r="A53" s="11">
        <v>45</v>
      </c>
      <c r="B53" s="18" t="s">
        <v>35</v>
      </c>
      <c r="C53" s="47">
        <f>((C22+C28-C18-C19)/C15)</f>
        <v>1.8172621449171411</v>
      </c>
      <c r="D53" s="47">
        <f>((D22+D28-D18-D19)/D15)</f>
        <v>4.3772240977604486</v>
      </c>
      <c r="E53" s="47">
        <f>((E22+E28-E18-E19)/E15)</f>
        <v>1.480045497905806</v>
      </c>
    </row>
    <row r="54" spans="1:7" x14ac:dyDescent="0.25">
      <c r="A54" s="11">
        <v>46</v>
      </c>
      <c r="B54" s="18" t="s">
        <v>36</v>
      </c>
      <c r="C54" s="47">
        <f>((C22+C28+C34)/C15)</f>
        <v>1.9758072951689305</v>
      </c>
      <c r="D54" s="47">
        <f>((D22+D28+D34)/D15)</f>
        <v>4.7448195520897718</v>
      </c>
      <c r="E54" s="47">
        <f>((E22+E28+E34)/E15)</f>
        <v>1.6110530347491507</v>
      </c>
    </row>
    <row r="55" spans="1:7" x14ac:dyDescent="0.25">
      <c r="A55" s="11">
        <v>47</v>
      </c>
      <c r="B55" s="18" t="s">
        <v>37</v>
      </c>
      <c r="C55" s="47">
        <f>((C39+C34)/C34)</f>
        <v>20.357996313563916</v>
      </c>
      <c r="D55" s="47">
        <f t="shared" ref="D55:E55" si="13">((D39+D34)/D34)</f>
        <v>1</v>
      </c>
      <c r="E55" s="47">
        <f t="shared" si="13"/>
        <v>105.82550493189291</v>
      </c>
    </row>
    <row r="56" spans="1:7" x14ac:dyDescent="0.25">
      <c r="A56" s="11">
        <v>48</v>
      </c>
      <c r="B56" s="18" t="s">
        <v>38</v>
      </c>
      <c r="C56" s="47">
        <f>(C39+C34+C18+C19)/C52</f>
        <v>3.4139875851206747</v>
      </c>
      <c r="D56" s="47" t="e">
        <f>(D39+D34+D18+D19)/D52</f>
        <v>#DIV/0!</v>
      </c>
      <c r="E56" s="47">
        <f>(E39+E34+E18+E19)/E52</f>
        <v>3.1901578496317229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300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270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kU2EF6hnfJ9VUJaJtcBRuOMUqnAe3mqLykiFOEjARZkTjnT7NZSXLHxDN9f5LgEeTCyGrSCBASb5k3Q8aRPy2Q==" saltValue="ItxEV3us4c8CagKpOjmkc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9"/>
  <sheetViews>
    <sheetView topLeftCell="A37" zoomScaleNormal="100" workbookViewId="0">
      <selection activeCell="A8" sqref="A8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HOOD CANAL TELEPHONE CO., INC.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2016</v>
      </c>
      <c r="D8" s="6">
        <v>2017</v>
      </c>
    </row>
    <row r="9" spans="1:5" x14ac:dyDescent="0.25">
      <c r="A9" s="10">
        <v>1</v>
      </c>
      <c r="B9" s="7" t="s">
        <v>1</v>
      </c>
      <c r="C9" s="37">
        <f>PriorYearIncomeStmt!E9</f>
        <v>204036</v>
      </c>
      <c r="D9" s="42">
        <f>'CurrentYearIncomeStmt '!E9</f>
        <v>203329</v>
      </c>
    </row>
    <row r="10" spans="1:5" x14ac:dyDescent="0.25">
      <c r="A10" s="11">
        <v>2</v>
      </c>
      <c r="B10" s="18" t="s">
        <v>2</v>
      </c>
      <c r="C10" s="33">
        <f>PriorYearIncomeStmt!E10</f>
        <v>1694559</v>
      </c>
      <c r="D10" s="42">
        <f>'CurrentYearIncomeStmt '!E10</f>
        <v>1377959</v>
      </c>
    </row>
    <row r="11" spans="1:5" x14ac:dyDescent="0.25">
      <c r="A11" s="11">
        <v>3</v>
      </c>
      <c r="B11" s="18" t="s">
        <v>3</v>
      </c>
      <c r="C11" s="33">
        <f>PriorYearIncomeStmt!E11</f>
        <v>34381</v>
      </c>
      <c r="D11" s="42">
        <f>'CurrentYearIncomeStmt '!E11</f>
        <v>23668</v>
      </c>
    </row>
    <row r="12" spans="1:5" x14ac:dyDescent="0.25">
      <c r="A12" s="11">
        <v>4</v>
      </c>
      <c r="B12" s="18" t="s">
        <v>4</v>
      </c>
      <c r="C12" s="33">
        <f>PriorYearIncomeStmt!E12</f>
        <v>0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20529</v>
      </c>
      <c r="D13" s="42">
        <f>'CurrentYearIncomeStmt '!E13</f>
        <v>18920</v>
      </c>
    </row>
    <row r="14" spans="1:5" x14ac:dyDescent="0.25">
      <c r="A14" s="11">
        <v>6</v>
      </c>
      <c r="B14" s="18" t="s">
        <v>133</v>
      </c>
      <c r="C14" s="33">
        <f>PriorYearIncomeStmt!E14</f>
        <v>887</v>
      </c>
      <c r="D14" s="42">
        <f>'CurrentYearIncomeStmt '!E14</f>
        <v>-27319</v>
      </c>
    </row>
    <row r="15" spans="1:5" x14ac:dyDescent="0.25">
      <c r="A15" s="11">
        <v>7</v>
      </c>
      <c r="B15" s="76" t="s">
        <v>132</v>
      </c>
      <c r="C15" s="41">
        <f>SUM(C9:C14)</f>
        <v>1954392</v>
      </c>
      <c r="D15" s="43">
        <f t="shared" ref="D15" si="0">SUM(D9:D14)</f>
        <v>1596557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1153552</v>
      </c>
      <c r="D16" s="42">
        <f>'CurrentYearIncomeStmt '!E16</f>
        <v>1067306</v>
      </c>
    </row>
    <row r="17" spans="1:5" x14ac:dyDescent="0.25">
      <c r="A17" s="11">
        <v>9</v>
      </c>
      <c r="B17" s="18" t="s">
        <v>39</v>
      </c>
      <c r="C17" s="33">
        <f>PriorYearIncomeStmt!E17</f>
        <v>234267</v>
      </c>
      <c r="D17" s="42">
        <f>'CurrentYearIncomeStmt '!E17</f>
        <v>200808</v>
      </c>
    </row>
    <row r="18" spans="1:5" x14ac:dyDescent="0.25">
      <c r="A18" s="11">
        <v>10</v>
      </c>
      <c r="B18" s="18" t="s">
        <v>7</v>
      </c>
      <c r="C18" s="33">
        <f>PriorYearIncomeStmt!E18</f>
        <v>301799</v>
      </c>
      <c r="D18" s="42">
        <f>'CurrentYearIncomeStmt '!E18</f>
        <v>200645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444212</v>
      </c>
      <c r="D20" s="42">
        <f>'CurrentYearIncomeStmt '!E20</f>
        <v>396891</v>
      </c>
    </row>
    <row r="21" spans="1:5" x14ac:dyDescent="0.25">
      <c r="A21" s="11">
        <v>13</v>
      </c>
      <c r="B21" s="18" t="s">
        <v>10</v>
      </c>
      <c r="C21" s="33">
        <f>PriorYearIncomeStmt!E21</f>
        <v>742841</v>
      </c>
      <c r="D21" s="42">
        <f>'CurrentYearIncomeStmt '!E21</f>
        <v>582814</v>
      </c>
    </row>
    <row r="22" spans="1:5" x14ac:dyDescent="0.25">
      <c r="A22" s="11">
        <v>14</v>
      </c>
      <c r="B22" s="76" t="s">
        <v>268</v>
      </c>
      <c r="C22" s="41">
        <f>C16+C17+C18+C19+C20+C21</f>
        <v>2876671</v>
      </c>
      <c r="D22" s="43">
        <f>D16+D17+D18+D19+D20+D21</f>
        <v>2448464</v>
      </c>
      <c r="E22" s="1"/>
    </row>
    <row r="23" spans="1:5" x14ac:dyDescent="0.25">
      <c r="A23" s="11">
        <v>15</v>
      </c>
      <c r="B23" s="18" t="s">
        <v>14</v>
      </c>
      <c r="C23" s="33">
        <f>C15-C22</f>
        <v>-922279</v>
      </c>
      <c r="D23" s="42">
        <f>D15-D22</f>
        <v>-851907</v>
      </c>
    </row>
    <row r="24" spans="1:5" x14ac:dyDescent="0.25">
      <c r="A24" s="11">
        <v>16</v>
      </c>
      <c r="B24" s="18" t="s">
        <v>134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114278</v>
      </c>
      <c r="D25" s="42">
        <f>'CurrentYearIncomeStmt '!E25</f>
        <v>115158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76" t="s">
        <v>12</v>
      </c>
      <c r="C28" s="38">
        <f>SUM(C25:C27)</f>
        <v>114278</v>
      </c>
      <c r="D28" s="44">
        <f t="shared" ref="D28" si="1">SUM(D25:D27)</f>
        <v>115158</v>
      </c>
    </row>
    <row r="29" spans="1:5" x14ac:dyDescent="0.25">
      <c r="A29" s="11">
        <v>21</v>
      </c>
      <c r="B29" s="76" t="s">
        <v>22</v>
      </c>
      <c r="C29" s="38">
        <f>C23+C24-C28</f>
        <v>-1036557</v>
      </c>
      <c r="D29" s="44">
        <f>D23+D24-D28</f>
        <v>-967065</v>
      </c>
    </row>
    <row r="30" spans="1:5" x14ac:dyDescent="0.25">
      <c r="A30" s="11">
        <v>22</v>
      </c>
      <c r="B30" s="18" t="s">
        <v>15</v>
      </c>
      <c r="C30" s="33">
        <f>PriorYearIncomeStmt!E30</f>
        <v>6597</v>
      </c>
      <c r="D30" s="42">
        <f>'CurrentYearIncomeStmt '!E30</f>
        <v>5075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3823</v>
      </c>
      <c r="D32" s="42">
        <f>'CurrentYearIncomeStmt '!E32</f>
        <v>3441</v>
      </c>
    </row>
    <row r="33" spans="1:4" x14ac:dyDescent="0.25">
      <c r="A33" s="11">
        <v>25</v>
      </c>
      <c r="B33" s="18" t="s">
        <v>301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76" t="s">
        <v>298</v>
      </c>
      <c r="C34" s="38">
        <f>SUM(C30:C33)</f>
        <v>10420</v>
      </c>
      <c r="D34" s="44">
        <f t="shared" ref="D34" si="2">SUM(D30:D33)</f>
        <v>8516</v>
      </c>
    </row>
    <row r="35" spans="1:4" x14ac:dyDescent="0.25">
      <c r="A35" s="11">
        <v>27</v>
      </c>
      <c r="B35" s="18" t="s">
        <v>18</v>
      </c>
      <c r="C35" s="33">
        <f>PriorYearIncomeStmt!E35</f>
        <v>3069</v>
      </c>
      <c r="D35" s="42">
        <f>'CurrentYearIncomeStmt '!E35</f>
        <v>118189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1351341</v>
      </c>
      <c r="D38" s="42">
        <f>'CurrentYearIncomeStmt '!E38</f>
        <v>1750086</v>
      </c>
    </row>
    <row r="39" spans="1:4" x14ac:dyDescent="0.25">
      <c r="A39" s="11">
        <v>31</v>
      </c>
      <c r="B39" s="76" t="s">
        <v>21</v>
      </c>
      <c r="C39" s="38">
        <f>C29-C34+C35+C36+C37+C38</f>
        <v>307433</v>
      </c>
      <c r="D39" s="44">
        <f t="shared" ref="D39" si="3">D29-D34+D35+D36+D37+D38</f>
        <v>892694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4632995</v>
      </c>
      <c r="D41" s="42">
        <f>'CurrentYearIncomeStmt '!E41</f>
        <v>4940428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4940428</v>
      </c>
      <c r="D47" s="44">
        <f t="shared" ref="D47" si="4">(D39+D41+D42)-(D43+D44+D45+D46)</f>
        <v>5833122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350823</v>
      </c>
      <c r="D52" s="42">
        <f>'CurrentYearIncomeStmt '!E52</f>
        <v>345392</v>
      </c>
    </row>
    <row r="53" spans="1:4" x14ac:dyDescent="0.25">
      <c r="A53" s="11">
        <v>45</v>
      </c>
      <c r="B53" s="18" t="s">
        <v>35</v>
      </c>
      <c r="C53" s="50">
        <f>((C22+C28-C18-C19)/C15)</f>
        <v>1.3759522142947782</v>
      </c>
      <c r="D53" s="50">
        <f>((D22+D28-D18-D19)/D15)</f>
        <v>1.480045497905806</v>
      </c>
    </row>
    <row r="54" spans="1:4" x14ac:dyDescent="0.25">
      <c r="A54" s="11">
        <v>46</v>
      </c>
      <c r="B54" s="18" t="s">
        <v>36</v>
      </c>
      <c r="C54" s="50">
        <f>((C22+C28+C34)/C15)</f>
        <v>1.5357047102116668</v>
      </c>
      <c r="D54" s="50">
        <f>((D22+D28+D34)/D15)</f>
        <v>1.6110530347491507</v>
      </c>
    </row>
    <row r="55" spans="1:4" x14ac:dyDescent="0.25">
      <c r="A55" s="11">
        <v>47</v>
      </c>
      <c r="B55" s="18" t="s">
        <v>37</v>
      </c>
      <c r="C55" s="50">
        <f>((C39+C34)/C34)</f>
        <v>30.504126679462573</v>
      </c>
      <c r="D55" s="50">
        <f t="shared" ref="D55" si="6">((D39+D34)/D34)</f>
        <v>105.82550493189291</v>
      </c>
    </row>
    <row r="56" spans="1:4" x14ac:dyDescent="0.25">
      <c r="A56" s="11">
        <v>48</v>
      </c>
      <c r="B56" s="18" t="s">
        <v>38</v>
      </c>
      <c r="C56" s="46">
        <f>(C39+C34+C18+C19)/C52</f>
        <v>1.7662810021007744</v>
      </c>
      <c r="D56" s="50">
        <f>(D39+D34+D18+D19)/D52</f>
        <v>3.1901578496317229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265</v>
      </c>
      <c r="D59" s="49" t="s">
        <v>285</v>
      </c>
    </row>
    <row r="60" spans="1:4" x14ac:dyDescent="0.25">
      <c r="A60" s="48" t="s">
        <v>157</v>
      </c>
      <c r="B60" t="s">
        <v>149</v>
      </c>
      <c r="C60" s="58">
        <v>0.18029999999999999</v>
      </c>
      <c r="D60" s="58">
        <v>0.17879999999999999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ORJF4xIei4viglWYVvh7Dmqa62qe7B49IKrLUhLdGK7MwdTWctE/eJY3TsiyvfIyJN/SEt7E7ffX/yDFoZjQgw==" saltValue="Y4qNcx07mVZTwpteMQyHA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zoomScaleNormal="100" workbookViewId="0">
      <selection activeCell="A8" sqref="A8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HOOD CANAL TELEPHONE CO., INC.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2016</v>
      </c>
      <c r="E7" s="5">
        <v>2017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105694</v>
      </c>
      <c r="E9" s="56">
        <v>108019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62751</v>
      </c>
      <c r="E11" s="53">
        <v>51762</v>
      </c>
    </row>
    <row r="12" spans="1:5" x14ac:dyDescent="0.25">
      <c r="A12" s="11" t="s">
        <v>171</v>
      </c>
      <c r="B12" s="18" t="s">
        <v>225</v>
      </c>
      <c r="C12" s="11"/>
      <c r="D12" s="53">
        <v>449911</v>
      </c>
      <c r="E12" s="53">
        <v>707465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>
        <v>1386</v>
      </c>
      <c r="E14" s="53">
        <v>1223</v>
      </c>
    </row>
    <row r="15" spans="1:5" x14ac:dyDescent="0.25">
      <c r="A15" s="11" t="s">
        <v>173</v>
      </c>
      <c r="B15" s="18" t="s">
        <v>142</v>
      </c>
      <c r="C15" s="11"/>
      <c r="D15" s="53">
        <v>114244</v>
      </c>
      <c r="E15" s="53">
        <v>97860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834819</v>
      </c>
      <c r="E16" s="53">
        <v>269224</v>
      </c>
    </row>
    <row r="17" spans="1:5" x14ac:dyDescent="0.25">
      <c r="A17" s="11">
        <v>5</v>
      </c>
      <c r="B17" s="18" t="s">
        <v>308</v>
      </c>
      <c r="C17" s="11" t="s">
        <v>144</v>
      </c>
      <c r="D17" s="53"/>
      <c r="E17" s="53">
        <v>421755</v>
      </c>
    </row>
    <row r="18" spans="1:5" x14ac:dyDescent="0.25">
      <c r="A18" s="11">
        <v>6</v>
      </c>
      <c r="B18" s="18" t="s">
        <v>186</v>
      </c>
      <c r="C18" s="11" t="s">
        <v>144</v>
      </c>
      <c r="D18" s="53">
        <v>125754</v>
      </c>
      <c r="E18" s="53">
        <v>142406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1694559</v>
      </c>
      <c r="E20" s="36">
        <f>E9+E11+E12+E14+E15+E16+E18+E19</f>
        <v>1377959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1694559</v>
      </c>
      <c r="E21" s="38">
        <f>IncomeStmtSummary!D10</f>
        <v>1377959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0</v>
      </c>
      <c r="E22" s="35">
        <f>E20-E21</f>
        <v>0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yu5ykXT1kbmVqSGuuRCd8soXl5rWUsXI3n48URrCLsn3pNMWxT/IcpdRIsVtE74gsoJuyr/76z8Oa+FlOvwqlQ==" saltValue="CFDw855mKw13fZpgKLwY5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3"/>
  <sheetViews>
    <sheetView zoomScaleNormal="100" workbookViewId="0">
      <selection activeCell="A8" sqref="A8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HOOD CANAL TELEPHONE CO., INC.</v>
      </c>
      <c r="B3" s="13"/>
    </row>
    <row r="6" spans="1:5" x14ac:dyDescent="0.25">
      <c r="A6" s="10" t="s">
        <v>286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8"/>
  <sheetViews>
    <sheetView topLeftCell="A16" zoomScaleNormal="100" workbookViewId="0">
      <selection activeCell="A8" sqref="A8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HOOD CANAL TELEPHONE CO., INC.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2017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-967065</v>
      </c>
      <c r="E8" s="7"/>
    </row>
    <row r="9" spans="1:6" x14ac:dyDescent="0.25">
      <c r="A9" s="11">
        <v>2</v>
      </c>
      <c r="B9" s="18"/>
      <c r="C9" s="18" t="s">
        <v>304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8516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-975581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0.17879999999999999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-174433.88279999999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287</v>
      </c>
      <c r="D14" s="93">
        <f>D8+D9-D13</f>
        <v>-792631.11719999998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118189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1750086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1868275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0.17879999999999999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334047.56999999995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1534227.4300000002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741596.31280000019</v>
      </c>
      <c r="E24" s="77" t="s">
        <v>290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892694</v>
      </c>
      <c r="E27" s="7"/>
    </row>
    <row r="28" spans="1:6" x14ac:dyDescent="0.25">
      <c r="A28" s="11">
        <v>16</v>
      </c>
      <c r="B28" s="18"/>
      <c r="C28" s="18" t="s">
        <v>289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892694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0.82120000000000004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302</v>
      </c>
      <c r="D31" s="104">
        <f>D29*D30</f>
        <v>733080.31280000007</v>
      </c>
      <c r="E31" s="12" t="s">
        <v>291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266</v>
      </c>
      <c r="D34" s="89">
        <f>'RateBase '!D15</f>
        <v>1010877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288</v>
      </c>
      <c r="D35" s="90">
        <f>'RateBase '!E15</f>
        <v>1033165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2044042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1022021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-792631.11719999998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-0.77555267181398424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279</v>
      </c>
      <c r="B42" s="67" t="s">
        <v>303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305</v>
      </c>
      <c r="C43" s="73"/>
      <c r="D43" s="67"/>
      <c r="E43" s="67"/>
      <c r="F43" s="67"/>
      <c r="G43" s="68"/>
      <c r="H43" s="67"/>
    </row>
    <row r="44" spans="1:8" x14ac:dyDescent="0.25">
      <c r="A44" s="130" t="s">
        <v>292</v>
      </c>
      <c r="B44" s="67" t="s">
        <v>293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306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307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TIXzzmOwjVl24P8rRTU4zFdeHkCDErB7napV8/lVhYgZPsCiN0eniW18RLI0RrftguXZVTnmU+lu/FcSxSDfbw==" saltValue="S7IpfxnD6qDxaru+P3d5c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Rate of Return and Consolidated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5F8DF26280F844A94D56558C861A5E" ma:contentTypeVersion="76" ma:contentTypeDescription="" ma:contentTypeScope="" ma:versionID="3f42fc24e1c15da41a0acd669b5783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2018-07-31T07:00:00+00:00</OpenedDate>
    <SignificantOrder xmlns="dc463f71-b30c-4ab2-9473-d307f9d35888">false</SignificantOrder>
    <Date1 xmlns="dc463f71-b30c-4ab2-9473-d307f9d35888">2018-07-31T07:00:00+00:00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Hood Canal Telephone Co., Inc.</CaseCompanyNames>
    <Nickname xmlns="http://schemas.microsoft.com/sharepoint/v3" xsi:nil="true"/>
    <DocketNumber xmlns="dc463f71-b30c-4ab2-9473-d307f9d35888">180655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01906AF-10F7-45DE-8A7D-E1EA1B38FEE7}"/>
</file>

<file path=customXml/itemProps2.xml><?xml version="1.0" encoding="utf-8"?>
<ds:datastoreItem xmlns:ds="http://schemas.openxmlformats.org/officeDocument/2006/customXml" ds:itemID="{AA7A1393-5448-4D5F-8DDE-69A3FBBAC941}"/>
</file>

<file path=customXml/itemProps3.xml><?xml version="1.0" encoding="utf-8"?>
<ds:datastoreItem xmlns:ds="http://schemas.openxmlformats.org/officeDocument/2006/customXml" ds:itemID="{CF076AB7-3D94-44E2-B989-59E66AFF0321}"/>
</file>

<file path=customXml/itemProps4.xml><?xml version="1.0" encoding="utf-8"?>
<ds:datastoreItem xmlns:ds="http://schemas.openxmlformats.org/officeDocument/2006/customXml" ds:itemID="{C28220CE-9F7B-460F-914E-7EFD91E7DB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Brooke Ogg</cp:lastModifiedBy>
  <cp:lastPrinted>2018-07-30T20:02:59Z</cp:lastPrinted>
  <dcterms:created xsi:type="dcterms:W3CDTF">2014-05-21T17:51:51Z</dcterms:created>
  <dcterms:modified xsi:type="dcterms:W3CDTF">2018-07-31T17:48:41Z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0x0101006E56B4D1795A2E4DB2F0B01679ED314A005F5F8DF26280F844A94D56558C861A5E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