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5, page 1" sheetId="11" r:id="rId11"/>
    <sheet name="Item 106, page 1 " sheetId="12" r:id="rId12"/>
    <sheet name="Item 106, page 2" sheetId="13" r:id="rId13"/>
    <sheet name="Item 107" sheetId="14" r:id="rId14"/>
    <sheet name="Item 110" sheetId="15" r:id="rId15"/>
    <sheet name="Item 120,130,150" sheetId="16" state="hidden" r:id="rId16"/>
    <sheet name="Item 160" sheetId="17" state="hidden" r:id="rId17"/>
    <sheet name="Item 205" sheetId="18" state="hidden" r:id="rId18"/>
    <sheet name="Item 210" sheetId="19" state="hidden" r:id="rId19"/>
    <sheet name="Item 240" sheetId="20" state="hidden" r:id="rId20"/>
    <sheet name="Item 245" sheetId="21" state="hidden" r:id="rId21"/>
    <sheet name="Item 255, page 1" sheetId="22" state="hidden" r:id="rId22"/>
    <sheet name="Item 255, page 2" sheetId="23" state="hidden" r:id="rId23"/>
    <sheet name="Item 260" sheetId="24" state="hidden" r:id="rId24"/>
    <sheet name="Item 275" sheetId="25" state="hidden" r:id="rId25"/>
    <sheet name="Item XX" sheetId="26" state="hidden" r:id="rId26"/>
    <sheet name="Item 100, page 3" sheetId="27" state="hidden" r:id="rId27"/>
    <sheet name="Item 100, page 4" sheetId="28" state="hidden" r:id="rId28"/>
    <sheet name="Item 100, page 6b" sheetId="29" state="hidden"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107'!$A$2:$J$61</definedName>
    <definedName name="_xlnm.Print_Area" localSheetId="14">'Item 110'!$A$1:$J$49</definedName>
    <definedName name="_xlnm.Print_Area" localSheetId="15">'Item 120,130,150'!$A$1:$J$44</definedName>
    <definedName name="_xlnm.Print_Area" localSheetId="16">'Item 160'!$A$1:$J$47</definedName>
    <definedName name="_xlnm.Print_Area" localSheetId="17">'Item 205'!$A$1:$J$58</definedName>
    <definedName name="_xlnm.Print_Area" localSheetId="18">'Item 210'!$A$1:$J$58</definedName>
    <definedName name="_xlnm.Print_Area" localSheetId="19">'Item 240'!$A$1:$M$55</definedName>
    <definedName name="_xlnm.Print_Area" localSheetId="20">'Item 245'!$A$1:$J$56</definedName>
    <definedName name="_xlnm.Print_Area" localSheetId="21">'Item 255, page 1'!$A$1:$J$60</definedName>
    <definedName name="_xlnm.Print_Area" localSheetId="22">'Item 255, page 2'!$A$1:$J$60</definedName>
    <definedName name="_xlnm.Print_Area" localSheetId="23">'Item 260'!$A$1:$J$58</definedName>
    <definedName name="_xlnm.Print_Area" localSheetId="24">'Item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comments3.xml><?xml version="1.0" encoding="utf-8"?>
<comments xmlns="http://schemas.openxmlformats.org/spreadsheetml/2006/main">
  <authors>
    <author>Christensen, Abby Rose</author>
  </authors>
  <commentList>
    <comment ref="C37" authorId="0">
      <text>
        <r>
          <rPr>
            <b/>
            <sz val="9"/>
            <rFont val="Tahoma"/>
            <family val="2"/>
          </rPr>
          <t>Christensen, Abby Rose:</t>
        </r>
        <r>
          <rPr>
            <sz val="9"/>
            <rFont val="Tahoma"/>
            <family val="2"/>
          </rPr>
          <t xml:space="preserve">
should be 5</t>
        </r>
      </text>
    </comment>
    <comment ref="F27" authorId="0">
      <text>
        <r>
          <rPr>
            <b/>
            <sz val="9"/>
            <rFont val="Tahoma"/>
            <family val="2"/>
          </rPr>
          <t>Christensen, Abby Rose:</t>
        </r>
        <r>
          <rPr>
            <sz val="9"/>
            <rFont val="Tahoma"/>
            <family val="2"/>
          </rPr>
          <t xml:space="preserve">
check
</t>
        </r>
      </text>
    </comment>
    <comment ref="F28" authorId="0">
      <text>
        <r>
          <rPr>
            <b/>
            <sz val="9"/>
            <rFont val="Tahoma"/>
            <family val="2"/>
          </rPr>
          <t>Christensen, Abby Rose:</t>
        </r>
        <r>
          <rPr>
            <sz val="9"/>
            <rFont val="Tahoma"/>
            <family val="2"/>
          </rPr>
          <t xml:space="preserve">
39 and 40 should be 10
41 should be 9
42 and 43 should be 8
44 should be 6</t>
        </r>
      </text>
    </comment>
  </commentList>
</comments>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<sst xmlns="http://schemas.openxmlformats.org/spreadsheetml/2006/main" count="1184" uniqueCount="443">
  <si>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</si>
  <si>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</si>
  <si>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</si>
  <si>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</si>
  <si>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</si>
  <si>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</si>
  <si>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</si>
  <si>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</si>
  <si>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</si>
  <si>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</si>
  <si>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</si>
  <si>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</si>
  <si>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</si>
  <si>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</si>
  <si>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</si>
  <si>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</si>
  <si>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</si>
  <si>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</si>
  <si>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</si>
  <si>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</si>
  <si>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</si>
  <si>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</si>
  <si>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</si>
  <si>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</si>
  <si>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</si>
  <si>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</si>
  <si>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</si>
  <si>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</si>
  <si>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</si>
  <si>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</si>
  <si>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</si>
  <si>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</si>
  <si>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</si>
  <si>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</si>
  <si>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</si>
  <si>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</si>
  <si>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</si>
  <si>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</si>
  <si>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</si>
  <si>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</si>
  <si>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</si>
  <si>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</si>
  <si>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</si>
  <si>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</si>
  <si>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</si>
  <si>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</si>
  <si>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</si>
  <si>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</si>
  <si>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</si>
  <si>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</si>
  <si>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</si>
  <si>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</si>
  <si>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</si>
  <si>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</si>
  <si>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</si>
  <si>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</si>
  <si>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</si>
  <si>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</si>
  <si>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</si>
  <si>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</si>
  <si>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</si>
  <si>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</si>
  <si>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</si>
  <si>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</si>
  <si>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</si>
  <si>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</si>
  <si>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</si>
  <si>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</si>
  <si>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</si>
  <si>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</si>
  <si>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</si>
  <si>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</si>
  <si>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</si>
  <si>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</si>
  <si>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</si>
  <si>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</si>
  <si>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</si>
  <si>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</si>
  <si>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</si>
  <si>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</si>
  <si>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</si>
  <si>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</si>
  <si>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</si>
  <si>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</si>
  <si>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</si>
  <si>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</si>
  <si>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</si>
  <si>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</si>
  <si>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</si>
  <si>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</si>
  <si>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</si>
  <si>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</si>
  <si>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</si>
  <si>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</si>
  <si>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</si>
  <si>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</si>
  <si>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</si>
  <si>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</si>
  <si>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</si>
  <si>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</si>
  <si>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</si>
  <si>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</si>
  <si>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</si>
  <si>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</si>
  <si>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</si>
  <si>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</si>
  <si>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</si>
  <si>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</si>
  <si>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</si>
  <si>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</si>
  <si>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</si>
  <si>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</si>
  <si>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</si>
  <si>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</si>
  <si>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</si>
  <si>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</si>
  <si>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</si>
  <si>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</si>
  <si>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</si>
  <si>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</si>
  <si>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</si>
  <si>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</si>
  <si>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</si>
  <si>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</si>
  <si>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</si>
  <si>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</si>
  <si>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</si>
  <si>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</si>
  <si>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</si>
  <si>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</si>
  <si>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</si>
  <si>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</si>
  <si>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</si>
  <si>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</si>
  <si>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</si>
  <si>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</si>
  <si>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</si>
  <si>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</si>
  <si>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</si>
  <si>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</si>
  <si>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</si>
  <si>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</si>
  <si>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</si>
  <si>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</si>
  <si>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</si>
  <si>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</si>
  <si>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</si>
  <si>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</si>
  <si>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</si>
  <si>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</si>
  <si>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</si>
  <si>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</si>
  <si>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</si>
  <si>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</si>
  <si>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</si>
  <si>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</si>
  <si>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</si>
  <si>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</si>
  <si>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</si>
  <si>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</si>
  <si>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</si>
  <si>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</si>
  <si>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</si>
  <si>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</si>
  <si>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</si>
  <si>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</si>
  <si>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</si>
  <si>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</si>
  <si>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</si>
  <si>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</si>
  <si>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</si>
  <si>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</si>
  <si>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</si>
  <si>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</si>
  <si>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</si>
  <si>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</si>
  <si>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</si>
  <si>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</si>
  <si>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</si>
  <si>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</si>
  <si>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</si>
  <si>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</si>
  <si>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</si>
  <si>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</si>
  <si>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</si>
  <si>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</si>
  <si>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</si>
  <si>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</si>
  <si>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</si>
  <si>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</si>
  <si>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</si>
  <si>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</si>
  <si>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</si>
  <si>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</si>
  <si>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</si>
  <si>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</si>
  <si>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</si>
  <si>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</si>
  <si>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</si>
  <si>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</si>
  <si>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</si>
  <si>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</si>
  <si>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</si>
  <si>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</si>
  <si>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</si>
  <si>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</si>
  <si>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</si>
  <si>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</si>
  <si>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</si>
  <si>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</si>
  <si>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</si>
  <si>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</si>
  <si>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</si>
  <si>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</si>
  <si>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</si>
  <si>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</si>
  <si>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</si>
  <si>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</si>
  <si>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</si>
  <si>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</si>
  <si>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</si>
  <si>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</si>
  <si>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</si>
  <si>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</si>
  <si>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</si>
  <si>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</si>
  <si>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</si>
  <si>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</si>
  <si>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</si>
  <si>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</si>
  <si>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</si>
  <si>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</si>
  <si>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</si>
  <si>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</si>
  <si>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</si>
  <si>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</si>
  <si>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</si>
  <si>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</si>
  <si>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</si>
  <si>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</si>
  <si>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</si>
  <si>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</si>
  <si>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</si>
  <si>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</si>
  <si>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</si>
  <si>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</si>
  <si>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</si>
  <si>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</si>
  <si>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</si>
  <si>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</si>
  <si>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</si>
  <si>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</si>
  <si>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</si>
  <si>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</si>
  <si>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</si>
  <si>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</si>
  <si>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</si>
  <si>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</si>
  <si>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</si>
  <si>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</si>
  <si>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</si>
  <si>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</si>
  <si>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</si>
  <si>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</si>
  <si>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</si>
  <si>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</si>
  <si>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</si>
  <si>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</si>
  <si>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</si>
  <si>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</si>
  <si>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</si>
  <si>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</si>
  <si>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</si>
  <si>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</si>
  <si>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</si>
  <si>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</si>
  <si>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</si>
  <si>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</si>
  <si>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</si>
  <si>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</si>
  <si>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</si>
  <si>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</si>
  <si>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</si>
  <si>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</si>
  <si>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</si>
  <si>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</si>
  <si>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</si>
  <si>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</si>
  <si>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</si>
  <si>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</si>
  <si>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</si>
  <si>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</si>
  <si>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</si>
  <si>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</si>
  <si>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</si>
  <si>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</si>
  <si>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</si>
  <si>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</si>
  <si>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</si>
  <si>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</si>
  <si>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</si>
  <si>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</si>
  <si>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</si>
  <si>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</si>
  <si>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</si>
  <si>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</si>
  <si>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</si>
  <si>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</si>
  <si>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</si>
  <si>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</si>
  <si>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</si>
  <si>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</si>
  <si>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</si>
  <si>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</si>
  <si>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</si>
  <si>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</si>
  <si>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</si>
  <si>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</si>
  <si>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</si>
  <si>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</si>
  <si>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</si>
  <si>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</si>
  <si>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</si>
  <si>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</si>
  <si>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</si>
  <si>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</si>
  <si>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</si>
  <si>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</si>
  <si>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</si>
  <si>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</si>
  <si>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</si>
  <si>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</si>
  <si>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</si>
  <si>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</si>
  <si>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</si>
  <si>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</si>
  <si>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</si>
  <si>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</si>
  <si>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</si>
  <si>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</si>
  <si>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</si>
  <si>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</si>
  <si>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</si>
  <si>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</si>
  <si>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</si>
  <si>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</si>
  <si>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t>6th</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</si>
  <si>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</si>
  <si>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</si>
  <si>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</si>
  <si>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</si>
  <si>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</si>
  <si>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</si>
  <si>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</si>
  <si>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</si>
  <si>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</si>
  <si>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</si>
  <si>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</si>
  <si>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</si>
  <si>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</si>
  <si>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</si>
  <si>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</si>
  <si>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</si>
  <si>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</si>
  <si>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</si>
  <si>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</si>
  <si>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</si>
  <si>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</si>
  <si>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</si>
  <si>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</si>
  <si>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</si>
  <si>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</si>
  <si>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</si>
  <si>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</si>
  <si>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</si>
  <si>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</si>
  <si>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</si>
  <si>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</si>
  <si>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</si>
  <si>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</si>
  <si>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</si>
  <si>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</si>
  <si>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lids will not close due to overfilling, or additional materials are placed on or near containers. (N)</t>
  </si>
  <si>
    <t>10th</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</si>
  <si>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</si>
  <si>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</si>
  <si>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</si>
  <si>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</si>
  <si>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</si>
  <si>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</si>
  <si>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</si>
  <si>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</si>
  <si>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</si>
  <si>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</si>
  <si>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</si>
  <si>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</si>
  <si>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</si>
  <si>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</si>
  <si>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</si>
  <si>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</si>
  <si>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</si>
  <si>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</si>
  <si>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</si>
  <si>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</si>
  <si>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</si>
  <si>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</si>
  <si>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</si>
  <si>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</si>
  <si>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</si>
  <si>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</si>
  <si>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</si>
  <si>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</si>
  <si>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7th</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</si>
  <si>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</si>
  <si>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</si>
  <si>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</si>
  <si>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</si>
  <si>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Add'l Pick-up rate (C) per can/unit.  Service will be rendered on the normal scheduled pickup day for the</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</si>
  <si>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</si>
  <si>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</si>
  <si>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</si>
  <si>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</si>
  <si>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</si>
  <si>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</si>
  <si>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41st</t>
  </si>
  <si>
    <t>Note 3:  In addition to the recycling rates shown above, a recycling debit/(credit) of ($1.33)(R) applies.</t>
  </si>
  <si>
    <t>Recycling (credit)/debit (if applicable) is: ($0.53)(R) per yard.</t>
  </si>
  <si>
    <t>July 31st, 2018</t>
  </si>
  <si>
    <t>34th</t>
  </si>
  <si>
    <t>Recycling debit/&lt;credit&gt; (if applicable) is: ($1.84)(R) per yard.</t>
  </si>
  <si>
    <t>Recycling debit/&lt;credit&gt; (if applicable) is: ($2.63)(R) per yard.</t>
  </si>
  <si>
    <t>Rick Waldren, Business Unit Controller</t>
  </si>
  <si>
    <r>
      <t xml:space="preserve">                                                         The recycling processing surcharge on this page will expire: </t>
    </r>
    <r>
      <rPr>
        <b/>
        <sz val="10"/>
        <rFont val="Arial"/>
        <family val="2"/>
      </rPr>
      <t>December 31, 2018 (N</t>
    </r>
    <r>
      <rPr>
        <sz val="10"/>
        <rFont val="Arial"/>
        <family val="0"/>
      </rPr>
      <t>)</t>
    </r>
  </si>
  <si>
    <t>35th</t>
  </si>
  <si>
    <t>31st</t>
  </si>
  <si>
    <t>29th</t>
  </si>
  <si>
    <r>
      <t xml:space="preserve">Note 4: Recycling rates shown above are subject to an additional recycling processing surcharge of </t>
    </r>
    <r>
      <rPr>
        <b/>
        <sz val="10"/>
        <rFont val="Arial"/>
        <family val="2"/>
      </rPr>
      <t>$0.82 per month</t>
    </r>
    <r>
      <rPr>
        <sz val="10"/>
        <rFont val="Arial"/>
        <family val="0"/>
      </rPr>
      <t xml:space="preserve">. </t>
    </r>
  </si>
  <si>
    <r>
      <t xml:space="preserve">             The recycling processing surcharge on this page will expire: </t>
    </r>
    <r>
      <rPr>
        <b/>
        <sz val="10"/>
        <rFont val="Arial"/>
        <family val="2"/>
      </rPr>
      <t>December 31, 2018 (N)</t>
    </r>
  </si>
  <si>
    <r>
      <t xml:space="preserve">                       The recycling processing surcharge on this page will expire: </t>
    </r>
    <r>
      <rPr>
        <b/>
        <sz val="10"/>
        <rFont val="Arial"/>
        <family val="2"/>
      </rPr>
      <t>December 31, 2018 (N</t>
    </r>
    <r>
      <rPr>
        <sz val="10"/>
        <rFont val="Arial"/>
        <family val="0"/>
      </rPr>
      <t>)</t>
    </r>
  </si>
  <si>
    <r>
      <t xml:space="preserve">                     The recycling processing surcharge on this page will expire: </t>
    </r>
    <r>
      <rPr>
        <b/>
        <sz val="10"/>
        <rFont val="Arial"/>
        <family val="2"/>
      </rPr>
      <t>December 31, 2018 (N</t>
    </r>
    <r>
      <rPr>
        <sz val="10"/>
        <rFont val="Arial"/>
        <family val="0"/>
      </rPr>
      <t>)</t>
    </r>
  </si>
  <si>
    <r>
      <t xml:space="preserve">Note 7:                                              Rates shown above are subject to an additional recycling processing surcharge of </t>
    </r>
    <r>
      <rPr>
        <b/>
        <sz val="10"/>
        <rFont val="Arial"/>
        <family val="2"/>
      </rPr>
      <t>$0.31 per yard</t>
    </r>
    <r>
      <rPr>
        <sz val="10"/>
        <rFont val="Arial"/>
        <family val="0"/>
      </rPr>
      <t xml:space="preserve">. </t>
    </r>
  </si>
  <si>
    <r>
      <t xml:space="preserve">Note 5:         Rates shown above are subject to an additional recycling processing surcharge of </t>
    </r>
    <r>
      <rPr>
        <b/>
        <sz val="10"/>
        <rFont val="Arial"/>
        <family val="2"/>
      </rPr>
      <t>$0.31 per yard</t>
    </r>
    <r>
      <rPr>
        <sz val="10"/>
        <rFont val="Arial"/>
        <family val="0"/>
      </rPr>
      <t xml:space="preserve">. </t>
    </r>
  </si>
  <si>
    <r>
      <t xml:space="preserve">Note 6:         Rates shown above are subject to an additional recycling processing surcharge of </t>
    </r>
    <r>
      <rPr>
        <b/>
        <sz val="10"/>
        <rFont val="Arial"/>
        <family val="2"/>
      </rPr>
      <t>$0.31 per yard</t>
    </r>
    <r>
      <rPr>
        <sz val="10"/>
        <rFont val="Arial"/>
        <family val="0"/>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</si>
</sst>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3">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3">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3" xfId="46" applyNumberFormat="1" applyFont="1" applyFill="1" applyBorder="1" applyAlignment="1">
      <alignment horizontal="center"/>
    </xf>
    <xf numFmtId="0" fontId="0" fillId="34" borderId="18" xfId="59" applyFill="1" applyBorder="1">
      <alignment/>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44" fontId="0" fillId="35" borderId="12" xfId="46" applyFont="1" applyFill="1" applyBorder="1" applyAlignment="1">
      <alignment horizontal="righ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0" fontId="0" fillId="17" borderId="0" xfId="59" applyFill="1">
      <alignment/>
      <protection/>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171" fontId="0" fillId="33" borderId="12" xfId="46" applyNumberFormat="1" applyFont="1" applyFill="1" applyBorder="1" applyAlignment="1">
      <alignment horizontal="center"/>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0" fillId="36" borderId="0" xfId="59" applyFill="1" applyBorder="1">
      <alignment/>
      <protection/>
    </xf>
    <xf numFmtId="44" fontId="0" fillId="0" borderId="0" xfId="59" applyNumberFormat="1" applyFill="1">
      <alignment/>
      <protection/>
    </xf>
    <xf numFmtId="0" fontId="5" fillId="0" borderId="0" xfId="59" applyFont="1" applyFill="1">
      <alignment/>
      <protection/>
    </xf>
    <xf numFmtId="0" fontId="60" fillId="0" borderId="0" xfId="0" applyFont="1" applyFill="1" applyAlignment="1">
      <alignment/>
    </xf>
    <xf numFmtId="0" fontId="60" fillId="0" borderId="0" xfId="59" applyFont="1" applyFill="1">
      <alignment/>
      <protection/>
    </xf>
    <xf numFmtId="176" fontId="60" fillId="0" borderId="0" xfId="62" applyNumberFormat="1" applyFont="1" applyFill="1" applyAlignment="1">
      <alignment/>
    </xf>
    <xf numFmtId="0" fontId="61" fillId="0" borderId="0" xfId="0" applyFont="1" applyFill="1" applyAlignment="1">
      <alignment/>
    </xf>
    <xf numFmtId="43" fontId="60" fillId="0" borderId="0" xfId="42" applyFont="1" applyFill="1" applyAlignment="1">
      <alignment/>
    </xf>
    <xf numFmtId="0" fontId="60" fillId="0" borderId="0" xfId="0" applyFont="1" applyFill="1" applyBorder="1" applyAlignment="1">
      <alignment/>
    </xf>
    <xf numFmtId="0" fontId="60" fillId="0" borderId="0" xfId="0" applyFont="1" applyFill="1" applyBorder="1" applyAlignment="1">
      <alignment/>
    </xf>
    <xf numFmtId="43" fontId="60" fillId="0" borderId="0" xfId="42" applyFont="1" applyFill="1" applyBorder="1" applyAlignment="1">
      <alignment/>
    </xf>
    <xf numFmtId="43" fontId="60" fillId="0" borderId="0" xfId="42" applyFont="1" applyFill="1" applyBorder="1" applyAlignment="1">
      <alignment/>
    </xf>
    <xf numFmtId="0" fontId="60" fillId="0" borderId="0" xfId="59" applyFont="1" applyFill="1" applyBorder="1">
      <alignment/>
      <protection/>
    </xf>
    <xf numFmtId="0" fontId="0" fillId="0" borderId="19" xfId="0"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59" applyFont="1" applyFill="1" applyBorder="1">
      <alignment/>
      <protection/>
    </xf>
    <xf numFmtId="0" fontId="3" fillId="0" borderId="19" xfId="59"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33" borderId="12" xfId="59" applyFill="1" applyBorder="1" applyAlignment="1">
      <alignment horizontal="center" vertical="center"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12" xfId="59" applyFill="1" applyBorder="1" applyAlignment="1">
      <alignment horizontal="left" indent="2"/>
      <protection/>
    </xf>
    <xf numFmtId="171" fontId="0" fillId="33" borderId="12" xfId="46" applyNumberFormat="1" applyFont="1" applyFill="1" applyBorder="1" applyAlignment="1">
      <alignment horizontal="center"/>
    </xf>
    <xf numFmtId="0" fontId="0" fillId="0" borderId="0" xfId="59" applyFill="1">
      <alignment/>
      <protection/>
    </xf>
    <xf numFmtId="0" fontId="0" fillId="0" borderId="19" xfId="59" applyFill="1" applyBorder="1">
      <alignment/>
      <protection/>
    </xf>
    <xf numFmtId="0" fontId="0" fillId="0" borderId="19" xfId="59" applyFont="1" applyFill="1" applyBorder="1" applyAlignment="1">
      <alignment horizontal="center" vertical="center" wrapText="1"/>
      <protection/>
    </xf>
    <xf numFmtId="0" fontId="6" fillId="0" borderId="19" xfId="59"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6" xfId="59" applyFill="1" applyBorder="1">
      <alignment/>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9" xfId="59" applyFill="1" applyBorder="1" applyAlignment="1" quotePrefix="1">
      <alignment horizontal="center" vertical="top" wrapText="1"/>
      <protection/>
    </xf>
    <xf numFmtId="0" fontId="0" fillId="0" borderId="30" xfId="59" applyFill="1" applyBorder="1" applyAlignment="1" quotePrefix="1">
      <alignment horizontal="center" vertical="top" wrapText="1"/>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35" borderId="0" xfId="0" applyFill="1" applyBorder="1" applyAlignment="1">
      <alignment horizontal="left" vertical="top" wrapText="1"/>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17">
        <row r="45">
          <cell r="H45">
            <v>2.8317253970366343</v>
          </cell>
        </row>
      </sheetData>
      <sheetData sheetId="18">
        <row r="19">
          <cell r="N19">
            <v>4.190953587614219</v>
          </cell>
        </row>
        <row r="20">
          <cell r="N20">
            <v>6.830121657652362</v>
          </cell>
        </row>
        <row r="22">
          <cell r="N22">
            <v>21.634382033359884</v>
          </cell>
        </row>
        <row r="23">
          <cell r="N23">
            <v>28.985541164066987</v>
          </cell>
        </row>
        <row r="24">
          <cell r="N24">
            <v>40.369077260154256</v>
          </cell>
        </row>
        <row r="25">
          <cell r="N25">
            <v>57.26881442966889</v>
          </cell>
        </row>
        <row r="26">
          <cell r="N26">
            <v>71.34815310373503</v>
          </cell>
        </row>
        <row r="27">
          <cell r="N27">
            <v>106.49552873175372</v>
          </cell>
        </row>
        <row r="28">
          <cell r="N28">
            <v>134.574917768769</v>
          </cell>
        </row>
        <row r="41">
          <cell r="N41">
            <v>9.378674514985331</v>
          </cell>
        </row>
        <row r="42">
          <cell r="N42">
            <v>10.59065298491701</v>
          </cell>
        </row>
        <row r="43">
          <cell r="N43">
            <v>12.957975416839638</v>
          </cell>
        </row>
        <row r="44">
          <cell r="N44">
            <v>23.299436566817427</v>
          </cell>
        </row>
        <row r="45">
          <cell r="N45">
            <v>31.03571035152151</v>
          </cell>
        </row>
        <row r="46">
          <cell r="N46">
            <v>44.197569996947784</v>
          </cell>
        </row>
        <row r="47">
          <cell r="N47">
            <v>60.98403815058096</v>
          </cell>
        </row>
        <row r="48">
          <cell r="N48">
            <v>74.8708194976486</v>
          </cell>
        </row>
        <row r="49">
          <cell r="N49">
            <v>112.95186263699726</v>
          </cell>
        </row>
        <row r="50">
          <cell r="N50">
            <v>137.4972583785108</v>
          </cell>
        </row>
        <row r="64">
          <cell r="N64">
            <v>45.30760635258615</v>
          </cell>
        </row>
        <row r="72">
          <cell r="N72">
            <v>23.299436566817427</v>
          </cell>
        </row>
        <row r="73">
          <cell r="N73">
            <v>31.03571035152151</v>
          </cell>
        </row>
        <row r="74">
          <cell r="N74">
            <v>44.197569996947784</v>
          </cell>
        </row>
        <row r="75">
          <cell r="N75">
            <v>60.98403815058096</v>
          </cell>
        </row>
        <row r="76">
          <cell r="N76">
            <v>74.8708194976486</v>
          </cell>
        </row>
        <row r="77">
          <cell r="N77">
            <v>112.95186263699726</v>
          </cell>
        </row>
        <row r="78">
          <cell r="N78">
            <v>137.4972583785108</v>
          </cell>
        </row>
        <row r="80">
          <cell r="N80">
            <v>1.1326901588146536</v>
          </cell>
        </row>
        <row r="108">
          <cell r="N108">
            <v>9.378674514985331</v>
          </cell>
        </row>
        <row r="109">
          <cell r="N109">
            <v>10.59065298491701</v>
          </cell>
        </row>
        <row r="110">
          <cell r="N110">
            <v>12.957975416839638</v>
          </cell>
        </row>
        <row r="116">
          <cell r="N116">
            <v>126.30627960942203</v>
          </cell>
        </row>
        <row r="117">
          <cell r="N117">
            <v>173.67538205105086</v>
          </cell>
        </row>
        <row r="118">
          <cell r="N118">
            <v>211.98296322216243</v>
          </cell>
        </row>
        <row r="119">
          <cell r="N119">
            <v>247.50412660258996</v>
          </cell>
        </row>
        <row r="120">
          <cell r="N120">
            <v>283.6709233735418</v>
          </cell>
        </row>
        <row r="121">
          <cell r="N121">
            <v>361.1922378428167</v>
          </cell>
        </row>
        <row r="130">
          <cell r="N130">
            <v>126.30627960942203</v>
          </cell>
        </row>
        <row r="131">
          <cell r="N131">
            <v>173.67538205105086</v>
          </cell>
        </row>
        <row r="132">
          <cell r="N132">
            <v>211.98296322216243</v>
          </cell>
        </row>
        <row r="133">
          <cell r="N133">
            <v>247.50412660258996</v>
          </cell>
        </row>
        <row r="134">
          <cell r="N134">
            <v>283.6709233735418</v>
          </cell>
        </row>
        <row r="135">
          <cell r="N135">
            <v>361.1922378428167</v>
          </cell>
        </row>
        <row r="137">
          <cell r="N137">
            <v>138.44871811191513</v>
          </cell>
        </row>
        <row r="138">
          <cell r="N138">
            <v>206.93116511384906</v>
          </cell>
        </row>
        <row r="139">
          <cell r="N139">
            <v>258.2986638160936</v>
          </cell>
        </row>
        <row r="140">
          <cell r="N140">
            <v>309.6888163215145</v>
          </cell>
        </row>
        <row r="141">
          <cell r="N141">
            <v>361.0676419253471</v>
          </cell>
        </row>
        <row r="142">
          <cell r="N142">
            <v>412.4351406275917</v>
          </cell>
        </row>
        <row r="144">
          <cell r="N144">
            <v>138.44871811191513</v>
          </cell>
        </row>
        <row r="145">
          <cell r="N145">
            <v>206.93116511384906</v>
          </cell>
        </row>
        <row r="146">
          <cell r="N146">
            <v>258.2986638160936</v>
          </cell>
        </row>
        <row r="147">
          <cell r="N147">
            <v>309.6888163215145</v>
          </cell>
        </row>
        <row r="148">
          <cell r="N148">
            <v>361.0676419253471</v>
          </cell>
        </row>
        <row r="149">
          <cell r="N149">
            <v>412.4351406275917</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92"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346</v>
      </c>
      <c r="I2" s="130" t="s">
        <v>220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5"/>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49" t="str">
        <f>TEXT('[2]Resi Price Out'!$H$45,"$0.00")&amp;" (A)"</f>
        <v>$2.83 (A)</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151" t="str">
        <f>+E23</f>
        <v>$2.83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2" t="s">
        <v>324</v>
      </c>
      <c r="B37" s="276" t="s">
        <v>325</v>
      </c>
      <c r="C37" s="276"/>
      <c r="D37" s="276"/>
      <c r="E37" s="276"/>
      <c r="F37" s="276"/>
      <c r="G37" s="276"/>
      <c r="H37" s="159"/>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70" zoomScaleNormal="70" zoomScalePageLayoutView="0" workbookViewId="0" topLeftCell="A1">
      <selection activeCell="A49" sqref="A49"/>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6" t="s">
        <v>433</v>
      </c>
      <c r="J2" s="272" t="s">
        <v>91</v>
      </c>
      <c r="K2" s="272"/>
      <c r="L2" s="50">
        <v>25</v>
      </c>
    </row>
    <row r="3" spans="1:12" ht="12.75">
      <c r="A3" s="23"/>
      <c r="B3" s="1"/>
      <c r="C3" s="1"/>
      <c r="D3" s="1"/>
      <c r="E3" s="1"/>
      <c r="F3" s="1"/>
      <c r="G3" s="1"/>
      <c r="H3" s="1"/>
      <c r="I3" s="188"/>
      <c r="J3" s="1"/>
      <c r="K3" s="1"/>
      <c r="L3" s="25"/>
    </row>
    <row r="4" spans="1:18" ht="12.75">
      <c r="A4" s="23" t="s">
        <v>1</v>
      </c>
      <c r="B4" s="1"/>
      <c r="C4" s="1"/>
      <c r="D4" s="1"/>
      <c r="E4" s="261" t="str">
        <f>+'Check Sheet'!$D$4</f>
        <v>Fiorito Enterprises, Inc. &amp; Rabanco Companies - G-60  </v>
      </c>
      <c r="F4" s="1"/>
      <c r="G4" s="1"/>
      <c r="H4" s="1"/>
      <c r="I4" s="1"/>
      <c r="J4" s="1"/>
      <c r="K4" s="1"/>
      <c r="L4" s="25"/>
      <c r="M4" s="246"/>
      <c r="N4" s="246"/>
      <c r="O4" s="246"/>
      <c r="P4" s="246"/>
      <c r="Q4" s="246"/>
      <c r="R4" s="246"/>
    </row>
    <row r="5" spans="1:18" ht="12.75">
      <c r="A5" s="26" t="s">
        <v>2</v>
      </c>
      <c r="B5" s="27"/>
      <c r="C5" s="27"/>
      <c r="D5" s="27"/>
      <c r="E5" s="262" t="str">
        <f>+'Check Sheet'!$D$5</f>
        <v>Kent-Meridian Disposal Company, Allied Waste Services of Kent, &amp; Republic Services of Kent</v>
      </c>
      <c r="F5" s="27"/>
      <c r="G5" s="27"/>
      <c r="H5" s="27"/>
      <c r="I5" s="27"/>
      <c r="J5" s="27"/>
      <c r="K5" s="27"/>
      <c r="L5" s="29"/>
      <c r="M5" s="246"/>
      <c r="N5" s="246"/>
      <c r="O5" s="246"/>
      <c r="P5" s="246"/>
      <c r="Q5" s="246"/>
      <c r="R5" s="246"/>
    </row>
    <row r="6" spans="1:18" ht="12.75">
      <c r="A6" s="23"/>
      <c r="B6" s="1"/>
      <c r="C6" s="1"/>
      <c r="D6" s="1"/>
      <c r="E6" s="1"/>
      <c r="F6" s="1"/>
      <c r="G6" s="1"/>
      <c r="H6" s="1"/>
      <c r="I6" s="1"/>
      <c r="J6" s="1"/>
      <c r="K6" s="1"/>
      <c r="L6" s="25"/>
      <c r="M6" s="246"/>
      <c r="N6" s="247"/>
      <c r="O6" s="248"/>
      <c r="P6" s="246"/>
      <c r="Q6" s="246"/>
      <c r="R6" s="246"/>
    </row>
    <row r="7" spans="1:24" ht="12.75">
      <c r="A7" s="336" t="s">
        <v>348</v>
      </c>
      <c r="B7" s="337"/>
      <c r="C7" s="337"/>
      <c r="D7" s="337"/>
      <c r="E7" s="337"/>
      <c r="F7" s="337"/>
      <c r="G7" s="337"/>
      <c r="H7" s="337"/>
      <c r="I7" s="337"/>
      <c r="J7" s="337"/>
      <c r="K7" s="337"/>
      <c r="L7" s="31"/>
      <c r="M7" s="246"/>
      <c r="N7" s="246"/>
      <c r="O7" s="251"/>
      <c r="P7" s="251"/>
      <c r="Q7" s="251"/>
      <c r="R7" s="251"/>
      <c r="S7" s="1"/>
      <c r="T7" s="1"/>
      <c r="U7" s="1"/>
      <c r="V7" s="1"/>
      <c r="W7" s="1"/>
      <c r="X7" s="1"/>
    </row>
    <row r="8" spans="1:24" ht="12.75">
      <c r="A8" s="23"/>
      <c r="B8" s="1"/>
      <c r="C8" s="1"/>
      <c r="D8" s="1"/>
      <c r="E8" s="1"/>
      <c r="F8" s="1"/>
      <c r="G8" s="1"/>
      <c r="H8" s="1"/>
      <c r="I8" s="1"/>
      <c r="J8" s="1"/>
      <c r="K8" s="1"/>
      <c r="L8" s="25"/>
      <c r="M8" s="246"/>
      <c r="N8" s="247" t="s">
        <v>343</v>
      </c>
      <c r="O8" s="248">
        <f>'[2]Combined LG'!$E$29</f>
        <v>0.1575905239375544</v>
      </c>
      <c r="P8" s="251"/>
      <c r="Q8" s="251"/>
      <c r="R8" s="251"/>
      <c r="S8" s="1"/>
      <c r="T8" s="1"/>
      <c r="U8" s="1"/>
      <c r="V8" s="1"/>
      <c r="W8" s="1"/>
      <c r="X8" s="1"/>
    </row>
    <row r="9" spans="1:24" ht="12.75">
      <c r="A9" s="190" t="s">
        <v>347</v>
      </c>
      <c r="B9" s="1"/>
      <c r="C9" s="1"/>
      <c r="D9" s="1"/>
      <c r="E9" s="1"/>
      <c r="F9" s="1"/>
      <c r="G9" s="1"/>
      <c r="H9" s="1"/>
      <c r="I9" s="1"/>
      <c r="J9" s="1"/>
      <c r="K9" s="1"/>
      <c r="L9" s="25"/>
      <c r="M9" s="246"/>
      <c r="N9" s="246"/>
      <c r="O9" s="251"/>
      <c r="P9" s="251"/>
      <c r="Q9" s="251"/>
      <c r="R9" s="251"/>
      <c r="S9" s="1"/>
      <c r="T9" s="1"/>
      <c r="U9" s="1"/>
      <c r="V9" s="1"/>
      <c r="W9" s="1"/>
      <c r="X9" s="1"/>
    </row>
    <row r="10" spans="1:24" ht="12.75">
      <c r="A10" s="23"/>
      <c r="B10" s="1"/>
      <c r="C10" s="1"/>
      <c r="D10" s="1"/>
      <c r="E10" s="1"/>
      <c r="F10" s="1"/>
      <c r="G10" s="1"/>
      <c r="H10" s="1"/>
      <c r="I10" s="1"/>
      <c r="J10" s="1"/>
      <c r="K10" s="1"/>
      <c r="L10" s="25"/>
      <c r="M10" s="246"/>
      <c r="N10" s="246"/>
      <c r="O10" s="251"/>
      <c r="P10" s="251"/>
      <c r="Q10" s="251"/>
      <c r="R10" s="251"/>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6"/>
      <c r="N11" s="246"/>
      <c r="O11" s="251"/>
      <c r="P11" s="251"/>
      <c r="Q11" s="251"/>
      <c r="R11" s="251"/>
      <c r="S11" s="1"/>
      <c r="T11" s="1"/>
      <c r="U11" s="1"/>
      <c r="V11" s="1"/>
      <c r="W11" s="1"/>
      <c r="X11" s="1"/>
    </row>
    <row r="12" spans="1:24" ht="12.75">
      <c r="A12" s="14" t="s">
        <v>69</v>
      </c>
      <c r="B12" s="14"/>
      <c r="C12" s="51"/>
      <c r="D12" s="51"/>
      <c r="E12" s="51"/>
      <c r="F12" s="51"/>
      <c r="G12" s="51"/>
      <c r="H12" s="51"/>
      <c r="I12" s="51"/>
      <c r="J12" s="51"/>
      <c r="K12" s="51"/>
      <c r="L12" s="51"/>
      <c r="M12" s="246"/>
      <c r="N12" s="246"/>
      <c r="O12" s="251"/>
      <c r="P12" s="251"/>
      <c r="Q12" s="251"/>
      <c r="R12" s="251"/>
      <c r="S12" s="1"/>
      <c r="T12" s="1"/>
      <c r="U12" s="1"/>
      <c r="V12" s="1"/>
      <c r="W12" s="1"/>
      <c r="X12" s="1"/>
    </row>
    <row r="13" spans="1:24" ht="12.75">
      <c r="A13" s="15" t="s">
        <v>70</v>
      </c>
      <c r="B13" s="123">
        <v>4.16</v>
      </c>
      <c r="C13" s="123">
        <v>4.24</v>
      </c>
      <c r="D13" s="123">
        <v>6.97</v>
      </c>
      <c r="E13" s="123">
        <v>10.37</v>
      </c>
      <c r="F13" s="123">
        <v>22.18</v>
      </c>
      <c r="G13" s="123">
        <v>30.08</v>
      </c>
      <c r="H13" s="123">
        <v>41.6</v>
      </c>
      <c r="I13" s="123">
        <v>59.38</v>
      </c>
      <c r="J13" s="123">
        <v>74.56</v>
      </c>
      <c r="K13" s="123">
        <v>110.93</v>
      </c>
      <c r="L13" s="123">
        <v>140.45</v>
      </c>
      <c r="M13" s="246"/>
      <c r="N13" s="246"/>
      <c r="O13" s="251"/>
      <c r="P13" s="251"/>
      <c r="Q13" s="251"/>
      <c r="R13" s="251"/>
      <c r="S13" s="1"/>
      <c r="T13" s="1"/>
      <c r="U13" s="1"/>
      <c r="V13" s="1"/>
      <c r="W13" s="1"/>
      <c r="X13" s="1"/>
    </row>
    <row r="14" spans="1:24" ht="12.75">
      <c r="A14" s="15" t="s">
        <v>71</v>
      </c>
      <c r="B14" s="266">
        <f>B13</f>
        <v>4.16</v>
      </c>
      <c r="C14" s="266">
        <f aca="true" t="shared" si="0" ref="C14:K14">C13</f>
        <v>4.24</v>
      </c>
      <c r="D14" s="266">
        <f t="shared" si="0"/>
        <v>6.97</v>
      </c>
      <c r="E14" s="266">
        <f t="shared" si="0"/>
        <v>10.37</v>
      </c>
      <c r="F14" s="266">
        <f t="shared" si="0"/>
        <v>22.18</v>
      </c>
      <c r="G14" s="266">
        <f t="shared" si="0"/>
        <v>30.08</v>
      </c>
      <c r="H14" s="266">
        <f t="shared" si="0"/>
        <v>41.6</v>
      </c>
      <c r="I14" s="266">
        <f t="shared" si="0"/>
        <v>59.38</v>
      </c>
      <c r="J14" s="266">
        <f t="shared" si="0"/>
        <v>74.56</v>
      </c>
      <c r="K14" s="266">
        <f t="shared" si="0"/>
        <v>110.93</v>
      </c>
      <c r="L14" s="266">
        <f>L13</f>
        <v>140.45</v>
      </c>
      <c r="M14" s="246"/>
      <c r="N14" s="246"/>
      <c r="O14" s="252"/>
      <c r="P14" s="252"/>
      <c r="Q14" s="252"/>
      <c r="R14" s="252"/>
      <c r="S14" s="196"/>
      <c r="T14" s="196"/>
      <c r="U14" s="196"/>
      <c r="V14" s="196"/>
      <c r="W14" s="196"/>
      <c r="X14" s="196"/>
    </row>
    <row r="15" spans="1:24" ht="12.75">
      <c r="A15" s="15" t="s">
        <v>72</v>
      </c>
      <c r="B15" s="123">
        <v>8.83</v>
      </c>
      <c r="C15" s="123">
        <v>8.91</v>
      </c>
      <c r="D15" s="123">
        <v>10.35</v>
      </c>
      <c r="E15" s="123">
        <v>12.87</v>
      </c>
      <c r="F15" s="123">
        <v>23.68</v>
      </c>
      <c r="G15" s="123">
        <v>31.93</v>
      </c>
      <c r="H15" s="123">
        <v>45.05</v>
      </c>
      <c r="I15" s="123">
        <v>62.72</v>
      </c>
      <c r="J15" s="123">
        <v>77.73</v>
      </c>
      <c r="K15" s="123">
        <v>116.74</v>
      </c>
      <c r="L15" s="123">
        <v>143.09</v>
      </c>
      <c r="M15" s="249"/>
      <c r="N15" s="246"/>
      <c r="O15" s="253"/>
      <c r="P15" s="253"/>
      <c r="Q15" s="253"/>
      <c r="R15" s="253"/>
      <c r="S15" s="197"/>
      <c r="T15" s="197"/>
      <c r="U15" s="197"/>
      <c r="V15" s="197"/>
      <c r="W15" s="197"/>
      <c r="X15" s="197"/>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6"/>
      <c r="N16" s="246"/>
      <c r="O16" s="253"/>
      <c r="P16" s="253"/>
      <c r="Q16" s="253"/>
      <c r="R16" s="253"/>
      <c r="S16" s="197"/>
      <c r="T16" s="197"/>
      <c r="U16" s="197"/>
      <c r="V16" s="1"/>
      <c r="W16" s="1"/>
      <c r="X16" s="1"/>
    </row>
    <row r="17" spans="1:24" ht="12.75">
      <c r="A17" s="15"/>
      <c r="B17" s="15"/>
      <c r="C17" s="52"/>
      <c r="D17" s="52"/>
      <c r="E17" s="52"/>
      <c r="F17" s="52"/>
      <c r="G17" s="52"/>
      <c r="H17" s="52"/>
      <c r="I17" s="52"/>
      <c r="J17" s="52"/>
      <c r="K17" s="52"/>
      <c r="L17" s="52"/>
      <c r="M17" s="246"/>
      <c r="N17" s="246"/>
      <c r="O17" s="253"/>
      <c r="P17" s="253"/>
      <c r="Q17" s="253"/>
      <c r="R17" s="253"/>
      <c r="S17" s="197"/>
      <c r="T17" s="197"/>
      <c r="U17" s="197"/>
      <c r="V17" s="1"/>
      <c r="W17" s="1"/>
      <c r="X17" s="1"/>
    </row>
    <row r="18" spans="1:24" ht="12.75">
      <c r="A18" s="14" t="s">
        <v>74</v>
      </c>
      <c r="B18" s="14"/>
      <c r="C18" s="75"/>
      <c r="D18" s="75"/>
      <c r="E18" s="76"/>
      <c r="F18" s="75"/>
      <c r="G18" s="75"/>
      <c r="H18" s="75"/>
      <c r="I18" s="76"/>
      <c r="J18" s="75"/>
      <c r="K18" s="75"/>
      <c r="L18" s="76"/>
      <c r="M18" s="246"/>
      <c r="N18" s="246"/>
      <c r="O18" s="253"/>
      <c r="P18" s="253"/>
      <c r="Q18" s="253"/>
      <c r="R18" s="253"/>
      <c r="S18" s="197"/>
      <c r="T18" s="197"/>
      <c r="U18" s="197"/>
      <c r="V18" s="1"/>
      <c r="W18" s="1"/>
      <c r="X18" s="1"/>
    </row>
    <row r="19" spans="1:24" ht="12.75">
      <c r="A19" s="15" t="s">
        <v>75</v>
      </c>
      <c r="B19" s="15"/>
      <c r="C19" s="52"/>
      <c r="D19" s="52"/>
      <c r="E19" s="77"/>
      <c r="F19" s="123">
        <v>40.8</v>
      </c>
      <c r="G19" s="266">
        <f aca="true" t="shared" si="1" ref="G19:L19">F19</f>
        <v>40.8</v>
      </c>
      <c r="H19" s="266">
        <f t="shared" si="1"/>
        <v>40.8</v>
      </c>
      <c r="I19" s="266">
        <f t="shared" si="1"/>
        <v>40.8</v>
      </c>
      <c r="J19" s="266">
        <f t="shared" si="1"/>
        <v>40.8</v>
      </c>
      <c r="K19" s="266">
        <f t="shared" si="1"/>
        <v>40.8</v>
      </c>
      <c r="L19" s="266">
        <f t="shared" si="1"/>
        <v>40.8</v>
      </c>
      <c r="M19" s="246"/>
      <c r="N19" s="246"/>
      <c r="O19" s="251"/>
      <c r="P19" s="251"/>
      <c r="Q19" s="251"/>
      <c r="R19" s="254"/>
      <c r="S19" s="198"/>
      <c r="T19" s="198"/>
      <c r="U19" s="198"/>
      <c r="V19" s="198"/>
      <c r="W19" s="198"/>
      <c r="X19" s="198"/>
    </row>
    <row r="20" spans="1:25" ht="12.75">
      <c r="A20" s="17" t="s">
        <v>76</v>
      </c>
      <c r="B20" s="17"/>
      <c r="C20" s="53"/>
      <c r="D20" s="53"/>
      <c r="E20" s="53"/>
      <c r="F20" s="123">
        <v>23.68</v>
      </c>
      <c r="G20" s="123">
        <v>31.93</v>
      </c>
      <c r="H20" s="123">
        <v>45.05</v>
      </c>
      <c r="I20" s="123">
        <v>62.72</v>
      </c>
      <c r="J20" s="123">
        <v>77.73</v>
      </c>
      <c r="K20" s="123">
        <v>116.74</v>
      </c>
      <c r="L20" s="123">
        <v>143.09</v>
      </c>
      <c r="M20" s="249"/>
      <c r="N20" s="246"/>
      <c r="O20" s="251"/>
      <c r="P20" s="251"/>
      <c r="Q20" s="251"/>
      <c r="R20" s="253"/>
      <c r="S20" s="197"/>
      <c r="T20" s="197"/>
      <c r="U20" s="197"/>
      <c r="V20" s="197"/>
      <c r="W20" s="197"/>
      <c r="X20" s="197"/>
      <c r="Y20" s="181"/>
    </row>
    <row r="21" spans="1:24" ht="12.75">
      <c r="A21" s="15" t="s">
        <v>77</v>
      </c>
      <c r="B21" s="15"/>
      <c r="C21" s="52"/>
      <c r="D21" s="52"/>
      <c r="E21" s="52"/>
      <c r="F21" s="123">
        <v>1.02</v>
      </c>
      <c r="G21" s="267">
        <f aca="true" t="shared" si="2" ref="G21:L21">+F21</f>
        <v>1.02</v>
      </c>
      <c r="H21" s="267">
        <f t="shared" si="2"/>
        <v>1.02</v>
      </c>
      <c r="I21" s="267">
        <f t="shared" si="2"/>
        <v>1.02</v>
      </c>
      <c r="J21" s="267">
        <f t="shared" si="2"/>
        <v>1.02</v>
      </c>
      <c r="K21" s="267">
        <f t="shared" si="2"/>
        <v>1.02</v>
      </c>
      <c r="L21" s="267">
        <f t="shared" si="2"/>
        <v>1.02</v>
      </c>
      <c r="M21" s="249"/>
      <c r="N21" s="246"/>
      <c r="O21" s="253"/>
      <c r="P21" s="253"/>
      <c r="Q21" s="253"/>
      <c r="R21" s="253"/>
      <c r="S21" s="197"/>
      <c r="T21" s="197"/>
      <c r="U21" s="197"/>
      <c r="V21" s="1"/>
      <c r="W21" s="1"/>
      <c r="X21" s="1"/>
    </row>
    <row r="22" spans="1:24" ht="12.75">
      <c r="A22" s="16" t="s">
        <v>78</v>
      </c>
      <c r="B22" s="16"/>
      <c r="C22" s="75"/>
      <c r="D22" s="75"/>
      <c r="E22" s="76"/>
      <c r="F22" s="268">
        <v>11.02</v>
      </c>
      <c r="G22" s="268">
        <f aca="true" t="shared" si="3" ref="G22:L22">G16</f>
        <v>11.47</v>
      </c>
      <c r="H22" s="268">
        <f t="shared" si="3"/>
        <v>12.19</v>
      </c>
      <c r="I22" s="268">
        <f t="shared" si="3"/>
        <v>13.06</v>
      </c>
      <c r="J22" s="268">
        <f t="shared" si="3"/>
        <v>13.97</v>
      </c>
      <c r="K22" s="268">
        <f t="shared" si="3"/>
        <v>16.57</v>
      </c>
      <c r="L22" s="268">
        <f t="shared" si="3"/>
        <v>19.23</v>
      </c>
      <c r="M22" s="246"/>
      <c r="N22" s="246"/>
      <c r="O22" s="253"/>
      <c r="P22" s="253"/>
      <c r="Q22" s="253"/>
      <c r="R22" s="253"/>
      <c r="S22" s="197"/>
      <c r="T22" s="197"/>
      <c r="U22" s="197"/>
      <c r="V22" s="1"/>
      <c r="W22" s="1"/>
      <c r="X22" s="1"/>
    </row>
    <row r="23" spans="1:24" ht="12.75">
      <c r="A23" s="18"/>
      <c r="B23" s="18"/>
      <c r="C23" s="52"/>
      <c r="D23" s="52"/>
      <c r="E23" s="52"/>
      <c r="F23" s="52"/>
      <c r="G23" s="52"/>
      <c r="H23" s="52"/>
      <c r="I23" s="52"/>
      <c r="J23" s="52"/>
      <c r="K23" s="52"/>
      <c r="L23" s="52"/>
      <c r="M23" s="246"/>
      <c r="N23" s="246"/>
      <c r="O23" s="253"/>
      <c r="P23" s="253"/>
      <c r="Q23" s="253"/>
      <c r="R23" s="253"/>
      <c r="S23" s="197"/>
      <c r="T23" s="197"/>
      <c r="U23" s="197"/>
      <c r="V23" s="1"/>
      <c r="W23" s="1"/>
      <c r="X23" s="1"/>
    </row>
    <row r="24" spans="1:24" ht="12.75">
      <c r="A24" s="16"/>
      <c r="B24" s="16"/>
      <c r="C24" s="76"/>
      <c r="D24" s="76"/>
      <c r="E24" s="76"/>
      <c r="F24" s="76"/>
      <c r="G24" s="76"/>
      <c r="H24" s="76"/>
      <c r="I24" s="76"/>
      <c r="J24" s="76"/>
      <c r="K24" s="76"/>
      <c r="L24" s="76"/>
      <c r="M24" s="246"/>
      <c r="N24" s="246"/>
      <c r="O24" s="253"/>
      <c r="P24" s="251"/>
      <c r="Q24" s="251"/>
      <c r="R24" s="251"/>
      <c r="S24" s="1"/>
      <c r="T24" s="1"/>
      <c r="U24" s="1"/>
      <c r="V24" s="1"/>
      <c r="W24" s="1"/>
      <c r="X24" s="1"/>
    </row>
    <row r="25" spans="1:24" ht="12.75">
      <c r="A25" s="15"/>
      <c r="B25" s="15"/>
      <c r="C25" s="52"/>
      <c r="D25" s="52"/>
      <c r="E25" s="52"/>
      <c r="F25" s="52"/>
      <c r="G25" s="52"/>
      <c r="H25" s="52"/>
      <c r="I25" s="52"/>
      <c r="J25" s="52"/>
      <c r="K25" s="52"/>
      <c r="L25" s="52"/>
      <c r="M25" s="246"/>
      <c r="N25" s="246"/>
      <c r="O25" s="253"/>
      <c r="P25" s="251"/>
      <c r="Q25" s="251"/>
      <c r="R25" s="251"/>
      <c r="S25" s="1"/>
      <c r="T25" s="1"/>
      <c r="U25" s="1"/>
      <c r="V25" s="1"/>
      <c r="W25" s="1"/>
      <c r="X25" s="1"/>
    </row>
    <row r="26" spans="1:24" ht="12.75">
      <c r="A26" s="23"/>
      <c r="B26" s="1"/>
      <c r="C26" s="1"/>
      <c r="D26" s="1"/>
      <c r="E26" s="1"/>
      <c r="F26" s="1"/>
      <c r="G26" s="1"/>
      <c r="H26" s="1"/>
      <c r="I26" s="1"/>
      <c r="J26" s="1"/>
      <c r="K26" s="1"/>
      <c r="L26" s="25"/>
      <c r="M26" s="246"/>
      <c r="N26" s="246"/>
      <c r="O26" s="253"/>
      <c r="P26" s="253"/>
      <c r="Q26" s="253"/>
      <c r="R26" s="253"/>
      <c r="S26" s="197"/>
      <c r="T26" s="197"/>
      <c r="U26" s="197"/>
      <c r="V26" s="1"/>
      <c r="W26" s="1"/>
      <c r="X26" s="1"/>
    </row>
    <row r="27" spans="1:24" ht="12.75">
      <c r="A27" s="23" t="s">
        <v>79</v>
      </c>
      <c r="B27" s="1"/>
      <c r="C27" s="165" t="str">
        <f>"Rates contained in this item include $1.73 per yard for recycling services."</f>
        <v>Rates contained in this item include $1.73 per yard for recycling services.</v>
      </c>
      <c r="D27" s="1"/>
      <c r="E27" s="1"/>
      <c r="F27" s="1"/>
      <c r="G27" s="1"/>
      <c r="H27" s="1"/>
      <c r="I27" s="1"/>
      <c r="J27" s="1"/>
      <c r="K27" s="1"/>
      <c r="L27" s="25"/>
      <c r="M27" s="246"/>
      <c r="N27" s="246">
        <v>1.54</v>
      </c>
      <c r="O27" s="253"/>
      <c r="P27" s="253"/>
      <c r="Q27" s="253"/>
      <c r="R27" s="253"/>
      <c r="S27" s="197"/>
      <c r="T27" s="197"/>
      <c r="U27" s="197"/>
      <c r="V27" s="1"/>
      <c r="W27" s="1"/>
      <c r="X27" s="1"/>
    </row>
    <row r="28" spans="1:24" ht="12.75">
      <c r="A28" s="23"/>
      <c r="B28" s="1"/>
      <c r="C28" s="11" t="s">
        <v>329</v>
      </c>
      <c r="D28" s="1"/>
      <c r="E28" s="1"/>
      <c r="F28" s="1"/>
      <c r="G28" s="1"/>
      <c r="H28" s="1"/>
      <c r="I28" s="1"/>
      <c r="J28" s="1"/>
      <c r="K28" s="1"/>
      <c r="L28" s="25"/>
      <c r="M28" s="246"/>
      <c r="N28" s="246"/>
      <c r="O28" s="251"/>
      <c r="P28" s="251"/>
      <c r="Q28" s="251"/>
      <c r="R28" s="251"/>
      <c r="S28" s="1"/>
      <c r="T28" s="1"/>
      <c r="U28" s="1"/>
      <c r="V28" s="1"/>
      <c r="W28" s="1"/>
      <c r="X28" s="1"/>
    </row>
    <row r="29" spans="1:18" ht="12.75">
      <c r="A29" s="23" t="s">
        <v>80</v>
      </c>
      <c r="B29" s="1"/>
      <c r="C29" s="7" t="s">
        <v>101</v>
      </c>
      <c r="D29" s="1"/>
      <c r="E29" s="1"/>
      <c r="F29" s="1"/>
      <c r="G29" s="1"/>
      <c r="H29" s="1"/>
      <c r="I29" s="1"/>
      <c r="J29" s="1"/>
      <c r="K29" s="1"/>
      <c r="L29" s="25"/>
      <c r="M29" s="246"/>
      <c r="N29" s="246"/>
      <c r="O29" s="246"/>
      <c r="P29" s="246"/>
      <c r="Q29" s="246"/>
      <c r="R29" s="246"/>
    </row>
    <row r="30" spans="1:18" ht="12.75">
      <c r="A30" s="23"/>
      <c r="B30" s="1"/>
      <c r="C30" s="7" t="s">
        <v>102</v>
      </c>
      <c r="D30" s="1"/>
      <c r="E30" s="1"/>
      <c r="F30" s="1"/>
      <c r="G30" s="1"/>
      <c r="H30" s="1"/>
      <c r="I30" s="1"/>
      <c r="J30" s="1"/>
      <c r="K30" s="1"/>
      <c r="L30" s="25"/>
      <c r="M30" s="246"/>
      <c r="N30" s="246"/>
      <c r="O30" s="246"/>
      <c r="P30" s="246"/>
      <c r="Q30" s="246"/>
      <c r="R30" s="246"/>
    </row>
    <row r="31" spans="1:18" ht="12.75">
      <c r="A31" s="42" t="s">
        <v>81</v>
      </c>
      <c r="B31" s="165"/>
      <c r="C31" s="48" t="s">
        <v>426</v>
      </c>
      <c r="D31" s="30"/>
      <c r="E31" s="30"/>
      <c r="F31" s="30"/>
      <c r="G31" s="30"/>
      <c r="H31" s="30"/>
      <c r="I31" s="30"/>
      <c r="J31" s="30"/>
      <c r="K31" s="30"/>
      <c r="L31" s="31"/>
      <c r="M31" s="246"/>
      <c r="N31" s="246"/>
      <c r="O31" s="246"/>
      <c r="P31" s="246"/>
      <c r="Q31" s="246"/>
      <c r="R31" s="246"/>
    </row>
    <row r="32" spans="1:18" ht="12.75">
      <c r="A32" s="40" t="s">
        <v>82</v>
      </c>
      <c r="B32" s="11"/>
      <c r="C32" s="11" t="s">
        <v>83</v>
      </c>
      <c r="D32" s="1"/>
      <c r="E32" s="1"/>
      <c r="F32" s="1"/>
      <c r="G32" s="1"/>
      <c r="H32" s="1"/>
      <c r="I32" s="1"/>
      <c r="J32" s="1"/>
      <c r="K32" s="1"/>
      <c r="L32" s="25"/>
      <c r="M32" s="246"/>
      <c r="N32" s="246"/>
      <c r="O32" s="246"/>
      <c r="P32" s="246"/>
      <c r="Q32" s="246"/>
      <c r="R32" s="246"/>
    </row>
    <row r="33" spans="1:18" ht="12.75">
      <c r="A33" s="43"/>
      <c r="B33" s="189"/>
      <c r="C33" s="11" t="s">
        <v>84</v>
      </c>
      <c r="D33" s="1"/>
      <c r="E33" s="1"/>
      <c r="F33" s="1"/>
      <c r="G33" s="1"/>
      <c r="H33" s="1"/>
      <c r="I33" s="1"/>
      <c r="J33" s="1"/>
      <c r="K33" s="1"/>
      <c r="L33" s="25"/>
      <c r="M33" s="246"/>
      <c r="N33" s="246"/>
      <c r="O33" s="246"/>
      <c r="P33" s="246"/>
      <c r="Q33" s="246"/>
      <c r="R33" s="246"/>
    </row>
    <row r="34" spans="1:18" ht="12.75">
      <c r="A34" s="40"/>
      <c r="B34" s="11"/>
      <c r="C34" s="11" t="s">
        <v>85</v>
      </c>
      <c r="D34" s="1"/>
      <c r="E34" s="1"/>
      <c r="F34" s="1"/>
      <c r="G34" s="1"/>
      <c r="H34" s="1"/>
      <c r="I34" s="1"/>
      <c r="J34" s="1"/>
      <c r="K34" s="1"/>
      <c r="L34" s="25"/>
      <c r="M34" s="246"/>
      <c r="N34" s="246"/>
      <c r="O34" s="246"/>
      <c r="P34" s="246"/>
      <c r="Q34" s="246"/>
      <c r="R34" s="246"/>
    </row>
    <row r="35" spans="1:18" ht="12.75">
      <c r="A35" s="40" t="s">
        <v>86</v>
      </c>
      <c r="B35" s="11"/>
      <c r="C35" s="11" t="s">
        <v>103</v>
      </c>
      <c r="D35" s="1"/>
      <c r="E35" s="1"/>
      <c r="F35" s="1"/>
      <c r="G35" s="1"/>
      <c r="H35" s="1"/>
      <c r="I35" s="1"/>
      <c r="J35" s="1"/>
      <c r="K35" s="1"/>
      <c r="L35" s="25"/>
      <c r="M35" s="246"/>
      <c r="N35" s="246"/>
      <c r="O35" s="246"/>
      <c r="P35" s="246"/>
      <c r="Q35" s="246"/>
      <c r="R35" s="246"/>
    </row>
    <row r="36" spans="1:18" ht="12.75">
      <c r="A36" s="40"/>
      <c r="B36" s="11"/>
      <c r="C36" s="11" t="s">
        <v>87</v>
      </c>
      <c r="D36" s="1"/>
      <c r="E36" s="1"/>
      <c r="F36" s="1"/>
      <c r="G36" s="1"/>
      <c r="H36" s="1"/>
      <c r="I36" s="1"/>
      <c r="J36" s="1"/>
      <c r="K36" s="1"/>
      <c r="L36" s="25"/>
      <c r="M36" s="246"/>
      <c r="N36" s="246"/>
      <c r="O36" s="246"/>
      <c r="P36" s="246"/>
      <c r="Q36" s="246"/>
      <c r="R36" s="246"/>
    </row>
    <row r="37" spans="1:18" ht="12.75">
      <c r="A37" s="40"/>
      <c r="B37" s="40"/>
      <c r="C37" s="54"/>
      <c r="D37" s="21"/>
      <c r="E37" s="338" t="s">
        <v>88</v>
      </c>
      <c r="F37" s="339"/>
      <c r="G37" s="5"/>
      <c r="H37" s="1"/>
      <c r="I37" s="54"/>
      <c r="J37" s="21"/>
      <c r="K37" s="338" t="s">
        <v>88</v>
      </c>
      <c r="L37" s="339"/>
      <c r="M37" s="246"/>
      <c r="N37" s="246"/>
      <c r="O37" s="246"/>
      <c r="P37" s="246"/>
      <c r="Q37" s="246"/>
      <c r="R37" s="246"/>
    </row>
    <row r="38" spans="1:12" ht="12.75">
      <c r="A38" s="40"/>
      <c r="B38" s="40"/>
      <c r="C38" s="340" t="s">
        <v>89</v>
      </c>
      <c r="D38" s="341"/>
      <c r="E38" s="340" t="s">
        <v>90</v>
      </c>
      <c r="F38" s="341"/>
      <c r="G38" s="5"/>
      <c r="H38" s="1"/>
      <c r="I38" s="340" t="s">
        <v>89</v>
      </c>
      <c r="J38" s="341"/>
      <c r="K38" s="340" t="s">
        <v>90</v>
      </c>
      <c r="L38" s="341"/>
    </row>
    <row r="39" spans="1:12" ht="12.75">
      <c r="A39" s="40"/>
      <c r="B39" s="40"/>
      <c r="C39" s="8" t="s">
        <v>105</v>
      </c>
      <c r="D39" s="37"/>
      <c r="E39" s="145">
        <v>2.55</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417</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90" t="s">
        <v>440</v>
      </c>
      <c r="B48" s="1"/>
      <c r="C48" s="1"/>
      <c r="D48" s="1"/>
      <c r="E48" s="1"/>
      <c r="F48" s="1"/>
      <c r="G48" s="1"/>
      <c r="H48" s="1"/>
      <c r="I48" s="1"/>
      <c r="J48" s="1"/>
      <c r="K48" s="1"/>
      <c r="L48" s="25"/>
    </row>
    <row r="49" spans="1:12" ht="12.75">
      <c r="A49" s="190" t="s">
        <v>432</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35" t="str">
        <f>+'Item 106, page 1 '!$B$46</f>
        <v>A gate obstruction charge of $1.50 will be assessed per pick up for opening, unlocking, or closing gates, or moving obstructions in order to pick up solid waste.</v>
      </c>
      <c r="D52" s="335"/>
      <c r="E52" s="335"/>
      <c r="F52" s="335"/>
      <c r="G52" s="335"/>
      <c r="H52" s="335"/>
      <c r="I52" s="335"/>
      <c r="J52" s="335"/>
      <c r="K52" s="1"/>
      <c r="L52" s="25"/>
    </row>
    <row r="53" spans="1:12" ht="12.75">
      <c r="A53" s="40"/>
      <c r="B53" s="11"/>
      <c r="C53" s="335"/>
      <c r="D53" s="335"/>
      <c r="E53" s="335"/>
      <c r="F53" s="335"/>
      <c r="G53" s="335"/>
      <c r="H53" s="335"/>
      <c r="I53" s="335"/>
      <c r="J53" s="335"/>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31" t="s">
        <v>427</v>
      </c>
      <c r="K55" s="331" t="s">
        <v>139</v>
      </c>
      <c r="L55" s="25"/>
    </row>
    <row r="56" spans="1:12" ht="12.75">
      <c r="A56" s="26"/>
      <c r="B56" s="27"/>
      <c r="C56" s="27"/>
      <c r="D56" s="27"/>
      <c r="E56" s="27"/>
      <c r="F56" s="27"/>
      <c r="G56" s="27"/>
      <c r="H56" s="27"/>
      <c r="I56" s="27"/>
      <c r="J56" s="27"/>
      <c r="K56" s="27"/>
      <c r="L56" s="29"/>
    </row>
    <row r="57" spans="1:12" ht="12.75">
      <c r="A57" s="23" t="s">
        <v>98</v>
      </c>
      <c r="B57" s="1"/>
      <c r="C57" s="1" t="str">
        <f>+'Check Sheet'!$B$52</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273">
        <f>+'Check Sheet'!$B$54</f>
        <v>43235</v>
      </c>
      <c r="D59" s="273">
        <f>+'Check Sheet'!C58</f>
        <v>0</v>
      </c>
      <c r="E59" s="27"/>
      <c r="F59" s="27"/>
      <c r="G59" s="27"/>
      <c r="H59" s="27"/>
      <c r="J59" s="70" t="s">
        <v>137</v>
      </c>
      <c r="K59" s="274">
        <f>+'Check Sheet'!$I$54</f>
        <v>43282</v>
      </c>
      <c r="L59" s="275">
        <f>+'Check Sheet'!J58</f>
        <v>0</v>
      </c>
    </row>
    <row r="60" spans="1:12" ht="12.75">
      <c r="A60" s="328" t="s">
        <v>17</v>
      </c>
      <c r="B60" s="329"/>
      <c r="C60" s="329"/>
      <c r="D60" s="329"/>
      <c r="E60" s="329"/>
      <c r="F60" s="329"/>
      <c r="G60" s="329"/>
      <c r="H60" s="329"/>
      <c r="I60" s="329"/>
      <c r="J60" s="329"/>
      <c r="K60" s="329"/>
      <c r="L60" s="330"/>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70" zoomScaleNormal="70" zoomScalePageLayoutView="0" workbookViewId="0" topLeftCell="A1">
      <selection activeCell="A41" sqref="A40:H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434</v>
      </c>
      <c r="I2" s="196" t="s">
        <v>349</v>
      </c>
      <c r="J2" s="25"/>
    </row>
    <row r="3" spans="1:10" ht="12.75">
      <c r="A3" s="23"/>
      <c r="B3" s="1"/>
      <c r="C3" s="1"/>
      <c r="D3" s="1"/>
      <c r="E3" s="1"/>
      <c r="F3" s="1"/>
      <c r="G3" s="1"/>
      <c r="H3" s="188"/>
      <c r="I3" s="1"/>
      <c r="J3" s="25"/>
    </row>
    <row r="4" spans="1:14" ht="12.75">
      <c r="A4" s="23" t="s">
        <v>1</v>
      </c>
      <c r="B4" s="1"/>
      <c r="C4" s="1"/>
      <c r="D4" s="261" t="str">
        <f>+'Check Sheet'!$D$4</f>
        <v>Fiorito Enterprises, Inc. &amp; Rabanco Companies - G-60  </v>
      </c>
      <c r="E4" s="1"/>
      <c r="F4" s="1"/>
      <c r="G4" s="1"/>
      <c r="H4" s="1"/>
      <c r="I4" s="1"/>
      <c r="J4" s="25"/>
      <c r="L4" s="246"/>
      <c r="M4" s="246"/>
      <c r="N4" s="246"/>
    </row>
    <row r="5" spans="1:14" ht="12.75">
      <c r="A5" s="26" t="s">
        <v>2</v>
      </c>
      <c r="B5" s="27"/>
      <c r="C5" s="27"/>
      <c r="D5" s="262" t="str">
        <f>+'Check Sheet'!$D$5</f>
        <v>Kent-Meridian Disposal Company, Allied Waste Services of Kent, &amp; Republic Services of Kent</v>
      </c>
      <c r="E5" s="27"/>
      <c r="F5" s="27"/>
      <c r="G5" s="27"/>
      <c r="H5" s="27"/>
      <c r="I5" s="27"/>
      <c r="J5" s="29"/>
      <c r="L5" s="246"/>
      <c r="M5" s="246"/>
      <c r="N5" s="246"/>
    </row>
    <row r="6" spans="1:14" ht="12.75">
      <c r="A6" s="23"/>
      <c r="B6" s="1"/>
      <c r="C6" s="1"/>
      <c r="D6" s="1"/>
      <c r="E6" s="1"/>
      <c r="F6" s="1"/>
      <c r="G6" s="1"/>
      <c r="H6" s="1"/>
      <c r="I6" s="1"/>
      <c r="J6" s="25"/>
      <c r="L6" s="247" t="s">
        <v>343</v>
      </c>
      <c r="M6" s="248">
        <f>'[2]Combined LG'!$E$29</f>
        <v>0.1575905239375544</v>
      </c>
      <c r="N6" s="246"/>
    </row>
    <row r="7" spans="1:14" ht="12.75">
      <c r="A7" s="342" t="s">
        <v>120</v>
      </c>
      <c r="B7" s="337"/>
      <c r="C7" s="337"/>
      <c r="D7" s="337"/>
      <c r="E7" s="337"/>
      <c r="F7" s="337"/>
      <c r="G7" s="337"/>
      <c r="H7" s="337"/>
      <c r="I7" s="337"/>
      <c r="J7" s="343"/>
      <c r="L7" s="246"/>
      <c r="M7" s="246"/>
      <c r="N7" s="246"/>
    </row>
    <row r="8" spans="1:14" ht="12.75">
      <c r="A8" s="344" t="s">
        <v>166</v>
      </c>
      <c r="B8" s="272"/>
      <c r="C8" s="272"/>
      <c r="D8" s="272"/>
      <c r="E8" s="272"/>
      <c r="F8" s="272"/>
      <c r="G8" s="272"/>
      <c r="H8" s="272"/>
      <c r="I8" s="272"/>
      <c r="J8" s="345"/>
      <c r="L8" s="246"/>
      <c r="M8" s="246"/>
      <c r="N8" s="246"/>
    </row>
    <row r="9" spans="1:14" ht="12.75">
      <c r="A9" s="346" t="s">
        <v>121</v>
      </c>
      <c r="B9" s="272"/>
      <c r="C9" s="272"/>
      <c r="D9" s="272"/>
      <c r="E9" s="272"/>
      <c r="F9" s="272"/>
      <c r="G9" s="272"/>
      <c r="H9" s="272"/>
      <c r="I9" s="272"/>
      <c r="J9" s="345"/>
      <c r="L9" s="246"/>
      <c r="M9" s="246"/>
      <c r="N9" s="246"/>
    </row>
    <row r="10" spans="1:14" ht="12.75">
      <c r="A10" s="23"/>
      <c r="B10" s="1"/>
      <c r="C10" s="1"/>
      <c r="D10" s="1"/>
      <c r="E10" s="1"/>
      <c r="F10" s="1"/>
      <c r="G10" s="1"/>
      <c r="H10" s="1"/>
      <c r="I10" s="1"/>
      <c r="J10" s="25"/>
      <c r="L10" s="246"/>
      <c r="M10" s="246"/>
      <c r="N10" s="246"/>
    </row>
    <row r="11" spans="1:14" ht="12.75">
      <c r="A11" s="265" t="str">
        <f>'Item 105, page 1'!A9</f>
        <v>Service Area: Unincorporated King County</v>
      </c>
      <c r="B11" s="1"/>
      <c r="C11" s="1"/>
      <c r="D11" s="1"/>
      <c r="E11" s="1"/>
      <c r="F11" s="1"/>
      <c r="G11" s="1"/>
      <c r="H11" s="1"/>
      <c r="I11" s="1"/>
      <c r="J11" s="25"/>
      <c r="L11" s="246"/>
      <c r="M11" s="246"/>
      <c r="N11" s="246"/>
    </row>
    <row r="12" spans="1:14" ht="12.75">
      <c r="A12" s="23"/>
      <c r="B12" s="1"/>
      <c r="C12" s="1"/>
      <c r="D12" s="1"/>
      <c r="E12" s="1"/>
      <c r="F12" s="1"/>
      <c r="G12" s="1"/>
      <c r="H12" s="1"/>
      <c r="I12" s="1"/>
      <c r="J12" s="25"/>
      <c r="L12" s="246"/>
      <c r="M12" s="246"/>
      <c r="N12" s="246"/>
    </row>
    <row r="13" spans="1:14" ht="12.75">
      <c r="A13" s="23" t="s">
        <v>122</v>
      </c>
      <c r="B13" s="1"/>
      <c r="C13" s="1"/>
      <c r="D13" s="1"/>
      <c r="E13" s="1"/>
      <c r="F13" s="1"/>
      <c r="G13" s="1"/>
      <c r="H13" s="1"/>
      <c r="I13" s="1"/>
      <c r="J13" s="25"/>
      <c r="L13" s="246"/>
      <c r="M13" s="246"/>
      <c r="N13" s="246"/>
    </row>
    <row r="14" spans="1:14" ht="12.75">
      <c r="A14" s="23"/>
      <c r="B14" s="1"/>
      <c r="C14" s="1"/>
      <c r="D14" s="1"/>
      <c r="E14" s="1"/>
      <c r="F14" s="1"/>
      <c r="G14" s="1"/>
      <c r="H14" s="1"/>
      <c r="I14" s="1"/>
      <c r="J14" s="25"/>
      <c r="L14" s="246"/>
      <c r="M14" s="246"/>
      <c r="N14" s="246"/>
    </row>
    <row r="15" spans="1:14" ht="12.75">
      <c r="A15" s="23"/>
      <c r="B15" s="5"/>
      <c r="C15" s="5"/>
      <c r="D15" s="347" t="s">
        <v>123</v>
      </c>
      <c r="E15" s="348"/>
      <c r="F15" s="348"/>
      <c r="G15" s="348"/>
      <c r="H15" s="348"/>
      <c r="I15" s="348"/>
      <c r="J15" s="349"/>
      <c r="L15" s="246"/>
      <c r="M15" s="246"/>
      <c r="N15" s="246"/>
    </row>
    <row r="16" spans="1:14" ht="12.75">
      <c r="A16" s="34" t="s">
        <v>124</v>
      </c>
      <c r="B16" s="10"/>
      <c r="C16" s="35"/>
      <c r="D16" s="39" t="s">
        <v>63</v>
      </c>
      <c r="E16" s="39" t="s">
        <v>64</v>
      </c>
      <c r="F16" s="39" t="s">
        <v>65</v>
      </c>
      <c r="G16" s="39" t="s">
        <v>66</v>
      </c>
      <c r="H16" s="39" t="s">
        <v>338</v>
      </c>
      <c r="I16" s="39" t="s">
        <v>67</v>
      </c>
      <c r="J16" s="39"/>
      <c r="L16" s="246"/>
      <c r="M16" s="246"/>
      <c r="N16" s="246"/>
    </row>
    <row r="17" spans="1:14" ht="12.75">
      <c r="A17" s="36" t="s">
        <v>125</v>
      </c>
      <c r="B17" s="13"/>
      <c r="C17" s="37"/>
      <c r="D17" s="39"/>
      <c r="E17" s="39"/>
      <c r="F17" s="39"/>
      <c r="G17" s="39"/>
      <c r="H17" s="39"/>
      <c r="I17" s="39"/>
      <c r="J17" s="39"/>
      <c r="L17" s="246"/>
      <c r="M17" s="246"/>
      <c r="N17" s="246"/>
    </row>
    <row r="18" spans="1:14" ht="12.75">
      <c r="A18" s="36" t="s">
        <v>126</v>
      </c>
      <c r="B18" s="13"/>
      <c r="C18" s="37"/>
      <c r="D18" s="259">
        <v>122.46</v>
      </c>
      <c r="E18" s="259">
        <v>173.45</v>
      </c>
      <c r="F18" s="259">
        <v>216.27</v>
      </c>
      <c r="G18" s="259">
        <v>256.45</v>
      </c>
      <c r="H18" s="259">
        <v>297.07</v>
      </c>
      <c r="I18" s="259">
        <v>374.4</v>
      </c>
      <c r="J18" s="39"/>
      <c r="L18" s="246"/>
      <c r="M18" s="246"/>
      <c r="N18" s="246"/>
    </row>
    <row r="19" spans="1:14" ht="12.75">
      <c r="A19" s="36" t="s">
        <v>127</v>
      </c>
      <c r="B19" s="13"/>
      <c r="C19" s="37"/>
      <c r="D19" s="263">
        <f aca="true" t="shared" si="0" ref="D19:I19">D18</f>
        <v>122.46</v>
      </c>
      <c r="E19" s="263">
        <f t="shared" si="0"/>
        <v>173.45</v>
      </c>
      <c r="F19" s="263">
        <f t="shared" si="0"/>
        <v>216.27</v>
      </c>
      <c r="G19" s="263">
        <f t="shared" si="0"/>
        <v>256.45</v>
      </c>
      <c r="H19" s="263">
        <f t="shared" si="0"/>
        <v>297.07</v>
      </c>
      <c r="I19" s="263">
        <f t="shared" si="0"/>
        <v>374.4</v>
      </c>
      <c r="J19" s="39"/>
      <c r="L19" s="246"/>
      <c r="M19" s="246"/>
      <c r="N19" s="246"/>
    </row>
    <row r="20" spans="1:14" ht="12.75">
      <c r="A20" s="44" t="s">
        <v>128</v>
      </c>
      <c r="B20" s="45"/>
      <c r="C20" s="46"/>
      <c r="D20" s="263">
        <v>122.46</v>
      </c>
      <c r="E20" s="263">
        <v>173.45</v>
      </c>
      <c r="F20" s="263">
        <v>216.27</v>
      </c>
      <c r="G20" s="263">
        <v>256.45</v>
      </c>
      <c r="H20" s="263">
        <v>297.07</v>
      </c>
      <c r="I20" s="263">
        <v>374.4</v>
      </c>
      <c r="J20" s="39"/>
      <c r="L20" s="246"/>
      <c r="M20" s="246"/>
      <c r="N20" s="246"/>
    </row>
    <row r="21" spans="1:14" ht="12.75">
      <c r="A21" s="38" t="s">
        <v>129</v>
      </c>
      <c r="B21" s="13"/>
      <c r="C21" s="37"/>
      <c r="D21" s="1"/>
      <c r="E21" s="1"/>
      <c r="F21" s="1"/>
      <c r="G21" s="1"/>
      <c r="H21" s="1"/>
      <c r="I21" s="1"/>
      <c r="J21" s="25"/>
      <c r="L21" s="246"/>
      <c r="M21" s="246"/>
      <c r="N21" s="246"/>
    </row>
    <row r="22" spans="1:14" ht="12.75">
      <c r="A22" s="36" t="s">
        <v>75</v>
      </c>
      <c r="B22" s="13"/>
      <c r="C22" s="37"/>
      <c r="D22" s="39"/>
      <c r="E22" s="39"/>
      <c r="F22" s="39"/>
      <c r="G22" s="39"/>
      <c r="H22" s="39"/>
      <c r="I22" s="39"/>
      <c r="J22" s="39"/>
      <c r="L22" s="246"/>
      <c r="M22" s="246"/>
      <c r="N22" s="246"/>
    </row>
    <row r="23" spans="1:14" ht="12.75">
      <c r="A23" s="36" t="s">
        <v>76</v>
      </c>
      <c r="B23" s="13"/>
      <c r="C23" s="37"/>
      <c r="D23" s="39"/>
      <c r="E23" s="39"/>
      <c r="F23" s="39"/>
      <c r="G23" s="39"/>
      <c r="H23" s="39"/>
      <c r="I23" s="39"/>
      <c r="J23" s="39"/>
      <c r="L23" s="246"/>
      <c r="M23" s="246"/>
      <c r="N23" s="246"/>
    </row>
    <row r="24" spans="1:14" ht="12.75">
      <c r="A24" s="36" t="s">
        <v>130</v>
      </c>
      <c r="B24" s="13"/>
      <c r="C24" s="37"/>
      <c r="D24" s="39"/>
      <c r="E24" s="39"/>
      <c r="F24" s="39"/>
      <c r="G24" s="39"/>
      <c r="H24" s="39"/>
      <c r="I24" s="39"/>
      <c r="J24" s="39"/>
      <c r="L24" s="246"/>
      <c r="M24" s="246"/>
      <c r="N24" s="246"/>
    </row>
    <row r="25" spans="1:14" ht="12.75">
      <c r="A25" s="36" t="s">
        <v>78</v>
      </c>
      <c r="B25" s="13"/>
      <c r="C25" s="37"/>
      <c r="D25" s="39"/>
      <c r="E25" s="39"/>
      <c r="F25" s="39"/>
      <c r="G25" s="39"/>
      <c r="H25" s="39"/>
      <c r="I25" s="39"/>
      <c r="J25" s="39"/>
      <c r="L25" s="246"/>
      <c r="M25" s="246"/>
      <c r="N25" s="246"/>
    </row>
    <row r="26" spans="1:14" ht="12.75">
      <c r="A26" s="23"/>
      <c r="B26" s="1"/>
      <c r="C26" s="1"/>
      <c r="D26" s="1"/>
      <c r="E26" s="1"/>
      <c r="F26" s="1"/>
      <c r="G26" s="1"/>
      <c r="H26" s="1"/>
      <c r="I26" s="1"/>
      <c r="J26" s="25"/>
      <c r="L26" s="246"/>
      <c r="M26" s="246"/>
      <c r="N26" s="246"/>
    </row>
    <row r="27" spans="1:14" ht="12.75">
      <c r="A27" s="23"/>
      <c r="B27" s="1"/>
      <c r="C27" s="1"/>
      <c r="D27" s="1"/>
      <c r="E27" s="1"/>
      <c r="F27" s="1"/>
      <c r="G27" s="1"/>
      <c r="H27" s="1"/>
      <c r="I27" s="1"/>
      <c r="J27" s="25"/>
      <c r="L27" s="246"/>
      <c r="M27" s="246"/>
      <c r="N27" s="246"/>
    </row>
    <row r="28" spans="1:14" ht="12.75">
      <c r="A28" s="40" t="s">
        <v>131</v>
      </c>
      <c r="B28" s="11" t="s">
        <v>132</v>
      </c>
      <c r="C28" s="1"/>
      <c r="D28" s="1"/>
      <c r="E28" s="1"/>
      <c r="F28" s="1"/>
      <c r="G28" s="1"/>
      <c r="H28" s="1"/>
      <c r="I28" s="1"/>
      <c r="J28" s="25"/>
      <c r="L28" s="246"/>
      <c r="M28" s="246"/>
      <c r="N28" s="246"/>
    </row>
    <row r="29" spans="1:14" ht="12.75">
      <c r="A29" s="40"/>
      <c r="B29" s="11" t="s">
        <v>133</v>
      </c>
      <c r="C29" s="1"/>
      <c r="D29" s="1"/>
      <c r="E29" s="1"/>
      <c r="F29" s="1"/>
      <c r="G29" s="1"/>
      <c r="H29" s="1"/>
      <c r="I29" s="1"/>
      <c r="J29" s="25"/>
      <c r="L29" s="246"/>
      <c r="M29" s="246"/>
      <c r="N29" s="246"/>
    </row>
    <row r="30" spans="1:14" ht="12.75">
      <c r="A30" s="40"/>
      <c r="B30" s="11" t="s">
        <v>134</v>
      </c>
      <c r="C30" s="1"/>
      <c r="D30" s="1"/>
      <c r="E30" s="1"/>
      <c r="F30" s="1"/>
      <c r="G30" s="1"/>
      <c r="H30" s="1"/>
      <c r="I30" s="1"/>
      <c r="J30" s="25"/>
      <c r="L30" s="246"/>
      <c r="M30" s="246"/>
      <c r="N30" s="246"/>
    </row>
    <row r="31" spans="1:14" ht="12.75">
      <c r="A31" s="40"/>
      <c r="B31" s="11" t="s">
        <v>135</v>
      </c>
      <c r="C31" s="1"/>
      <c r="D31" s="1"/>
      <c r="E31" s="1"/>
      <c r="F31" s="1"/>
      <c r="G31" s="1"/>
      <c r="H31" s="1"/>
      <c r="I31" s="1"/>
      <c r="J31" s="25"/>
      <c r="L31" s="246"/>
      <c r="M31" s="246"/>
      <c r="N31" s="246"/>
    </row>
    <row r="32" spans="1:14" ht="12.75">
      <c r="A32" s="40"/>
      <c r="B32" s="11"/>
      <c r="C32" s="1"/>
      <c r="D32" s="1"/>
      <c r="E32" s="1"/>
      <c r="F32" s="1"/>
      <c r="G32" s="1"/>
      <c r="H32" s="1"/>
      <c r="I32" s="1"/>
      <c r="J32" s="25"/>
      <c r="L32" s="246"/>
      <c r="M32" s="246"/>
      <c r="N32" s="246"/>
    </row>
    <row r="33" spans="1:14" ht="12.75">
      <c r="A33" s="47" t="s">
        <v>80</v>
      </c>
      <c r="B33" s="48" t="s">
        <v>136</v>
      </c>
      <c r="C33" s="30"/>
      <c r="D33" s="30"/>
      <c r="E33" s="30"/>
      <c r="F33" s="30"/>
      <c r="G33" s="30"/>
      <c r="H33" s="30"/>
      <c r="I33" s="30"/>
      <c r="J33" s="31"/>
      <c r="L33" s="246"/>
      <c r="M33" s="246"/>
      <c r="N33" s="246"/>
    </row>
    <row r="34" spans="1:14" ht="12.75">
      <c r="A34" s="40"/>
      <c r="B34" s="11" t="s">
        <v>117</v>
      </c>
      <c r="C34" s="1"/>
      <c r="D34" s="1"/>
      <c r="E34" s="1"/>
      <c r="F34" s="1"/>
      <c r="G34" s="1"/>
      <c r="H34" s="1"/>
      <c r="I34" s="1"/>
      <c r="J34" s="25"/>
      <c r="L34" s="246"/>
      <c r="M34" s="246"/>
      <c r="N34" s="246"/>
    </row>
    <row r="35" spans="1:14" ht="12.75">
      <c r="A35" s="40"/>
      <c r="B35" s="11"/>
      <c r="C35" s="1"/>
      <c r="D35" s="1"/>
      <c r="E35" s="1"/>
      <c r="F35" s="1"/>
      <c r="G35" s="1"/>
      <c r="H35" s="1"/>
      <c r="I35" s="1"/>
      <c r="J35" s="25"/>
      <c r="L35" s="246"/>
      <c r="M35" s="246"/>
      <c r="N35" s="246"/>
    </row>
    <row r="36" spans="1:14" ht="12.75">
      <c r="A36" s="40" t="s">
        <v>81</v>
      </c>
      <c r="B36" s="165" t="str">
        <f>"Rates contained in this item include $6.07 per yard for recycling services."</f>
        <v>Rates contained in this item include $6.07 per yard for recycling services.</v>
      </c>
      <c r="C36" s="1"/>
      <c r="D36" s="1"/>
      <c r="E36" s="1"/>
      <c r="F36" s="1"/>
      <c r="G36" s="1"/>
      <c r="H36" s="1"/>
      <c r="I36" s="1"/>
      <c r="J36" s="25"/>
      <c r="L36" s="249" t="s">
        <v>246</v>
      </c>
      <c r="M36" s="246"/>
      <c r="N36" s="246"/>
    </row>
    <row r="37" spans="1:14" ht="12.75">
      <c r="A37" s="40"/>
      <c r="B37" s="11"/>
      <c r="C37" s="1"/>
      <c r="D37" s="1"/>
      <c r="E37" s="1"/>
      <c r="F37" s="1"/>
      <c r="G37" s="1"/>
      <c r="H37" s="1"/>
      <c r="I37" s="1"/>
      <c r="J37" s="25"/>
      <c r="L37" s="246"/>
      <c r="M37" s="246"/>
      <c r="N37" s="246"/>
    </row>
    <row r="38" spans="1:14" ht="12.75">
      <c r="A38" s="42" t="s">
        <v>82</v>
      </c>
      <c r="B38" s="48" t="s">
        <v>429</v>
      </c>
      <c r="C38" s="1"/>
      <c r="D38" s="1"/>
      <c r="E38" s="1"/>
      <c r="F38" s="1"/>
      <c r="G38" s="1"/>
      <c r="H38" s="1"/>
      <c r="I38" s="1"/>
      <c r="J38" s="25"/>
      <c r="L38" s="246"/>
      <c r="M38" s="246"/>
      <c r="N38" s="246"/>
    </row>
    <row r="39" spans="1:14" ht="12.75">
      <c r="A39" s="40"/>
      <c r="B39" s="11"/>
      <c r="C39" s="1"/>
      <c r="D39" s="1"/>
      <c r="E39" s="1"/>
      <c r="F39" s="1"/>
      <c r="G39" s="1"/>
      <c r="H39" s="1"/>
      <c r="I39" s="1"/>
      <c r="J39" s="25"/>
      <c r="L39" s="246"/>
      <c r="M39" s="246"/>
      <c r="N39" s="246"/>
    </row>
    <row r="40" spans="1:14" ht="12.75">
      <c r="A40" s="190" t="s">
        <v>441</v>
      </c>
      <c r="B40" s="1"/>
      <c r="C40" s="1"/>
      <c r="D40" s="1"/>
      <c r="E40" s="1"/>
      <c r="F40" s="1"/>
      <c r="G40" s="1"/>
      <c r="H40" s="1"/>
      <c r="I40" s="1"/>
      <c r="J40" s="1"/>
      <c r="L40" s="246"/>
      <c r="M40" s="246"/>
      <c r="N40" s="246"/>
    </row>
    <row r="41" spans="1:14" ht="12.75">
      <c r="A41" s="190" t="s">
        <v>438</v>
      </c>
      <c r="B41" s="1"/>
      <c r="C41" s="1"/>
      <c r="D41" s="30"/>
      <c r="E41" s="30"/>
      <c r="F41" s="30"/>
      <c r="G41" s="30"/>
      <c r="H41" s="30"/>
      <c r="I41" s="1"/>
      <c r="J41" s="1"/>
      <c r="L41" s="246"/>
      <c r="M41" s="246"/>
      <c r="N41" s="246"/>
    </row>
    <row r="42" spans="1:14" ht="12.75">
      <c r="A42" s="43"/>
      <c r="B42" s="11"/>
      <c r="C42" s="1"/>
      <c r="D42" s="1"/>
      <c r="E42" s="1"/>
      <c r="F42" s="1"/>
      <c r="G42" s="1"/>
      <c r="H42" s="1"/>
      <c r="I42" s="1"/>
      <c r="J42" s="25"/>
      <c r="L42" s="246"/>
      <c r="M42" s="246"/>
      <c r="N42" s="246"/>
    </row>
    <row r="43" spans="1:14" ht="12.75">
      <c r="A43" s="40"/>
      <c r="B43" s="11"/>
      <c r="C43" s="1"/>
      <c r="D43" s="1"/>
      <c r="E43" s="1"/>
      <c r="F43" s="1"/>
      <c r="G43" s="1"/>
      <c r="H43" s="1"/>
      <c r="I43" s="1"/>
      <c r="J43" s="25"/>
      <c r="L43" s="246"/>
      <c r="M43" s="246"/>
      <c r="N43" s="246"/>
    </row>
    <row r="44" spans="1:14" ht="12.75">
      <c r="A44" s="40" t="s">
        <v>118</v>
      </c>
      <c r="B44" s="11"/>
      <c r="C44" s="1"/>
      <c r="D44" s="1"/>
      <c r="E44" s="1"/>
      <c r="F44" s="1"/>
      <c r="G44" s="1"/>
      <c r="H44" s="1"/>
      <c r="I44" s="1"/>
      <c r="J44" s="25"/>
      <c r="L44" s="246"/>
      <c r="M44" s="246"/>
      <c r="N44" s="246"/>
    </row>
    <row r="45" spans="1:14" ht="12.75">
      <c r="A45" s="40"/>
      <c r="B45" s="11"/>
      <c r="C45" s="1"/>
      <c r="D45" s="1"/>
      <c r="E45" s="1"/>
      <c r="F45" s="1"/>
      <c r="G45" s="1"/>
      <c r="H45" s="1"/>
      <c r="I45" s="1"/>
      <c r="J45" s="25"/>
      <c r="L45" s="246"/>
      <c r="M45" s="246"/>
      <c r="N45" s="246"/>
    </row>
    <row r="46" spans="1:14" ht="12.75">
      <c r="A46" s="40"/>
      <c r="B46" s="335"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335"/>
      <c r="D46" s="335"/>
      <c r="E46" s="335"/>
      <c r="F46" s="335"/>
      <c r="G46" s="335"/>
      <c r="H46" s="335"/>
      <c r="I46" s="335"/>
      <c r="J46" s="25"/>
      <c r="L46" s="250">
        <v>1.4</v>
      </c>
      <c r="M46" s="246"/>
      <c r="N46" s="246"/>
    </row>
    <row r="47" spans="1:14" ht="12.75">
      <c r="A47" s="40"/>
      <c r="B47" s="335"/>
      <c r="C47" s="335"/>
      <c r="D47" s="335"/>
      <c r="E47" s="335"/>
      <c r="F47" s="335"/>
      <c r="G47" s="335"/>
      <c r="H47" s="335"/>
      <c r="I47" s="335"/>
      <c r="J47" s="25"/>
      <c r="L47" s="246"/>
      <c r="M47" s="246"/>
      <c r="N47" s="246"/>
    </row>
    <row r="48" spans="1:14" ht="12.75">
      <c r="A48" s="23"/>
      <c r="B48" s="1"/>
      <c r="C48" s="1"/>
      <c r="D48" s="1"/>
      <c r="E48" s="1"/>
      <c r="F48" s="1"/>
      <c r="G48" s="1"/>
      <c r="H48" s="1"/>
      <c r="I48" s="1"/>
      <c r="J48" s="25"/>
      <c r="L48" s="246"/>
      <c r="M48" s="246"/>
      <c r="N48" s="246"/>
    </row>
    <row r="49" spans="1:14" ht="12.75">
      <c r="A49" s="23"/>
      <c r="B49" s="1"/>
      <c r="C49" s="1"/>
      <c r="D49" s="1"/>
      <c r="E49" s="1"/>
      <c r="F49" s="1"/>
      <c r="G49" s="1"/>
      <c r="H49" s="1"/>
      <c r="I49" s="1"/>
      <c r="J49" s="25"/>
      <c r="L49" s="246"/>
      <c r="M49" s="246"/>
      <c r="N49" s="246"/>
    </row>
    <row r="50" spans="1:10" ht="12.75">
      <c r="A50" s="23"/>
      <c r="B50" s="1"/>
      <c r="C50" s="1"/>
      <c r="D50" s="1"/>
      <c r="E50" s="1"/>
      <c r="F50" s="1"/>
      <c r="G50" s="1"/>
      <c r="H50" s="1"/>
      <c r="I50" s="1"/>
      <c r="J50" s="25"/>
    </row>
    <row r="51" spans="1:10" ht="12.75">
      <c r="A51" s="23"/>
      <c r="B51" s="1"/>
      <c r="C51" s="1"/>
      <c r="D51" s="1"/>
      <c r="E51" s="1"/>
      <c r="F51" s="1"/>
      <c r="G51" s="1"/>
      <c r="H51" s="9" t="s">
        <v>138</v>
      </c>
      <c r="I51" s="331">
        <f>+'Item 100, page 1'!I50:J50</f>
        <v>43312</v>
      </c>
      <c r="J51" s="350"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Sheet'!$B$52</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43235</v>
      </c>
      <c r="C56" s="273">
        <f>+'Check Sheet'!C55</f>
        <v>0</v>
      </c>
      <c r="D56" s="27"/>
      <c r="E56" s="27"/>
      <c r="F56" s="27"/>
      <c r="G56" s="27"/>
      <c r="H56" s="70" t="s">
        <v>137</v>
      </c>
      <c r="I56" s="274">
        <f>+'Check Sheet'!$I$54</f>
        <v>43282</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70" zoomScaleNormal="70" zoomScalePageLayoutView="0" workbookViewId="0" topLeftCell="A4">
      <selection activeCell="A41" sqref="A40:H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434</v>
      </c>
      <c r="I2" s="196" t="s">
        <v>350</v>
      </c>
      <c r="J2" s="25"/>
    </row>
    <row r="3" spans="1:15" ht="12.75">
      <c r="A3" s="23"/>
      <c r="B3" s="1"/>
      <c r="C3" s="1"/>
      <c r="D3" s="1"/>
      <c r="E3" s="1"/>
      <c r="F3" s="1"/>
      <c r="G3" s="1"/>
      <c r="H3" s="188"/>
      <c r="I3" s="1"/>
      <c r="J3" s="25"/>
      <c r="K3" s="246"/>
      <c r="L3" s="246"/>
      <c r="M3" s="246"/>
      <c r="N3" s="246"/>
      <c r="O3" s="246"/>
    </row>
    <row r="4" spans="1:15" ht="12.75">
      <c r="A4" s="23" t="s">
        <v>1</v>
      </c>
      <c r="B4" s="1"/>
      <c r="C4" s="1"/>
      <c r="D4" s="261" t="str">
        <f>+'Check Sheet'!$D$4</f>
        <v>Fiorito Enterprises, Inc. &amp; Rabanco Companies - G-60  </v>
      </c>
      <c r="E4" s="1"/>
      <c r="F4" s="1"/>
      <c r="G4" s="1"/>
      <c r="H4" s="1"/>
      <c r="I4" s="1"/>
      <c r="J4" s="25"/>
      <c r="K4" s="246"/>
      <c r="L4" s="246"/>
      <c r="M4" s="246"/>
      <c r="N4" s="246"/>
      <c r="O4" s="246"/>
    </row>
    <row r="5" spans="1:15" ht="12.75">
      <c r="A5" s="26" t="s">
        <v>2</v>
      </c>
      <c r="B5" s="27"/>
      <c r="C5" s="27"/>
      <c r="D5" s="262" t="str">
        <f>+'Check Sheet'!$D$5</f>
        <v>Kent-Meridian Disposal Company, Allied Waste Services of Kent, &amp; Republic Services of Kent</v>
      </c>
      <c r="E5" s="27"/>
      <c r="F5" s="27"/>
      <c r="G5" s="27"/>
      <c r="H5" s="27"/>
      <c r="I5" s="27"/>
      <c r="J5" s="29"/>
      <c r="K5" s="246"/>
      <c r="L5" s="246"/>
      <c r="M5" s="246"/>
      <c r="N5" s="246"/>
      <c r="O5" s="246"/>
    </row>
    <row r="6" spans="1:15" ht="12.75">
      <c r="A6" s="23"/>
      <c r="B6" s="1"/>
      <c r="C6" s="1"/>
      <c r="D6" s="1"/>
      <c r="E6" s="1"/>
      <c r="F6" s="1"/>
      <c r="G6" s="1"/>
      <c r="H6" s="1"/>
      <c r="I6" s="1"/>
      <c r="J6" s="25"/>
      <c r="K6" s="246"/>
      <c r="L6" s="247" t="s">
        <v>343</v>
      </c>
      <c r="M6" s="248">
        <f>'[2]Combined LG'!$E$29</f>
        <v>0.1575905239375544</v>
      </c>
      <c r="N6" s="246"/>
      <c r="O6" s="246"/>
    </row>
    <row r="7" spans="1:15" ht="12.75">
      <c r="A7" s="342" t="s">
        <v>120</v>
      </c>
      <c r="B7" s="337"/>
      <c r="C7" s="337"/>
      <c r="D7" s="337"/>
      <c r="E7" s="337"/>
      <c r="F7" s="337"/>
      <c r="G7" s="337"/>
      <c r="H7" s="337"/>
      <c r="I7" s="337"/>
      <c r="J7" s="343"/>
      <c r="K7" s="246"/>
      <c r="L7" s="246"/>
      <c r="M7" s="246"/>
      <c r="N7" s="246"/>
      <c r="O7" s="246"/>
    </row>
    <row r="8" spans="1:15" ht="12.75">
      <c r="A8" s="344" t="s">
        <v>166</v>
      </c>
      <c r="B8" s="272"/>
      <c r="C8" s="272"/>
      <c r="D8" s="272"/>
      <c r="E8" s="272"/>
      <c r="F8" s="272"/>
      <c r="G8" s="272"/>
      <c r="H8" s="272"/>
      <c r="I8" s="272"/>
      <c r="J8" s="345"/>
      <c r="K8" s="246"/>
      <c r="L8" s="246"/>
      <c r="M8" s="246"/>
      <c r="N8" s="246"/>
      <c r="O8" s="246"/>
    </row>
    <row r="9" spans="1:15" ht="12.75">
      <c r="A9" s="346" t="s">
        <v>121</v>
      </c>
      <c r="B9" s="272"/>
      <c r="C9" s="272"/>
      <c r="D9" s="272"/>
      <c r="E9" s="272"/>
      <c r="F9" s="272"/>
      <c r="G9" s="272"/>
      <c r="H9" s="272"/>
      <c r="I9" s="272"/>
      <c r="J9" s="345"/>
      <c r="K9" s="246"/>
      <c r="L9" s="246"/>
      <c r="M9" s="246"/>
      <c r="N9" s="246"/>
      <c r="O9" s="246"/>
    </row>
    <row r="10" spans="1:15" ht="12.75">
      <c r="A10" s="23"/>
      <c r="B10" s="1"/>
      <c r="C10" s="1"/>
      <c r="D10" s="1"/>
      <c r="E10" s="1"/>
      <c r="F10" s="1"/>
      <c r="G10" s="1"/>
      <c r="H10" s="1"/>
      <c r="I10" s="1"/>
      <c r="J10" s="25"/>
      <c r="K10" s="246"/>
      <c r="L10" s="246"/>
      <c r="M10" s="246"/>
      <c r="N10" s="246"/>
      <c r="O10" s="246"/>
    </row>
    <row r="11" spans="1:15" ht="12.75">
      <c r="A11" s="265" t="str">
        <f>'Item 105, page 1'!A9</f>
        <v>Service Area: Unincorporated King County</v>
      </c>
      <c r="B11" s="1"/>
      <c r="C11" s="1"/>
      <c r="D11" s="1"/>
      <c r="E11" s="1"/>
      <c r="F11" s="1"/>
      <c r="G11" s="1"/>
      <c r="H11" s="1"/>
      <c r="I11" s="1"/>
      <c r="J11" s="25"/>
      <c r="K11" s="246"/>
      <c r="L11" s="246"/>
      <c r="M11" s="246"/>
      <c r="N11" s="246"/>
      <c r="O11" s="246"/>
    </row>
    <row r="12" spans="1:10" ht="12.75">
      <c r="A12" s="23"/>
      <c r="B12" s="1"/>
      <c r="C12" s="1"/>
      <c r="D12" s="1"/>
      <c r="E12" s="1"/>
      <c r="F12" s="1"/>
      <c r="G12" s="1"/>
      <c r="H12" s="1"/>
      <c r="I12" s="1"/>
      <c r="J12" s="25"/>
    </row>
    <row r="13" spans="1:10" ht="12.75">
      <c r="A13" s="190" t="s">
        <v>351</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47" t="s">
        <v>123</v>
      </c>
      <c r="E15" s="348"/>
      <c r="F15" s="348"/>
      <c r="G15" s="348"/>
      <c r="H15" s="348"/>
      <c r="I15" s="348"/>
      <c r="J15" s="349"/>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9">
        <v>136</v>
      </c>
      <c r="E18" s="259">
        <v>208.6</v>
      </c>
      <c r="F18" s="259">
        <v>265.78</v>
      </c>
      <c r="G18" s="259">
        <v>322.85</v>
      </c>
      <c r="H18" s="259">
        <v>379.78</v>
      </c>
      <c r="I18" s="259">
        <v>436.16</v>
      </c>
      <c r="J18" s="39"/>
    </row>
    <row r="19" spans="1:10" ht="12.75">
      <c r="A19" s="36" t="s">
        <v>127</v>
      </c>
      <c r="B19" s="13"/>
      <c r="C19" s="37"/>
      <c r="D19" s="263">
        <f aca="true" t="shared" si="0" ref="D19:I19">D18</f>
        <v>136</v>
      </c>
      <c r="E19" s="263">
        <f t="shared" si="0"/>
        <v>208.6</v>
      </c>
      <c r="F19" s="263">
        <f t="shared" si="0"/>
        <v>265.78</v>
      </c>
      <c r="G19" s="263">
        <f t="shared" si="0"/>
        <v>322.85</v>
      </c>
      <c r="H19" s="263">
        <f t="shared" si="0"/>
        <v>379.78</v>
      </c>
      <c r="I19" s="263">
        <f t="shared" si="0"/>
        <v>436.16</v>
      </c>
      <c r="J19" s="39"/>
    </row>
    <row r="20" spans="1:10" ht="12.75">
      <c r="A20" s="44" t="s">
        <v>128</v>
      </c>
      <c r="B20" s="45"/>
      <c r="C20" s="46"/>
      <c r="D20" s="263">
        <v>136</v>
      </c>
      <c r="E20" s="263">
        <v>208.6</v>
      </c>
      <c r="F20" s="263">
        <v>265.78</v>
      </c>
      <c r="G20" s="263">
        <v>322.85</v>
      </c>
      <c r="H20" s="263">
        <v>379.78</v>
      </c>
      <c r="I20" s="263">
        <v>436.16</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6"/>
      <c r="M24" s="246"/>
      <c r="N24" s="246"/>
      <c r="O24" s="246"/>
      <c r="P24" s="246"/>
      <c r="Q24" s="246"/>
      <c r="R24" s="246"/>
      <c r="S24" s="246"/>
      <c r="T24" s="246"/>
      <c r="U24" s="246"/>
      <c r="V24" s="246"/>
      <c r="W24" s="246"/>
      <c r="X24" s="246"/>
    </row>
    <row r="25" spans="1:24" ht="12.75">
      <c r="A25" s="36" t="s">
        <v>78</v>
      </c>
      <c r="B25" s="13"/>
      <c r="C25" s="37"/>
      <c r="D25" s="39"/>
      <c r="E25" s="39"/>
      <c r="F25" s="39"/>
      <c r="G25" s="39"/>
      <c r="H25" s="39"/>
      <c r="I25" s="39"/>
      <c r="J25" s="39"/>
      <c r="L25" s="246"/>
      <c r="M25" s="246"/>
      <c r="N25" s="246"/>
      <c r="O25" s="246"/>
      <c r="P25" s="246"/>
      <c r="Q25" s="246"/>
      <c r="R25" s="246"/>
      <c r="S25" s="246"/>
      <c r="T25" s="246"/>
      <c r="U25" s="246"/>
      <c r="V25" s="246"/>
      <c r="W25" s="246"/>
      <c r="X25" s="246"/>
    </row>
    <row r="26" spans="1:24" ht="12.75">
      <c r="A26" s="23"/>
      <c r="B26" s="1"/>
      <c r="C26" s="1"/>
      <c r="D26" s="1"/>
      <c r="E26" s="1"/>
      <c r="F26" s="1"/>
      <c r="G26" s="1"/>
      <c r="H26" s="1"/>
      <c r="I26" s="1"/>
      <c r="J26" s="25"/>
      <c r="L26" s="246"/>
      <c r="M26" s="246"/>
      <c r="N26" s="246"/>
      <c r="O26" s="246"/>
      <c r="P26" s="246"/>
      <c r="Q26" s="246"/>
      <c r="R26" s="246"/>
      <c r="S26" s="246"/>
      <c r="T26" s="246"/>
      <c r="U26" s="246"/>
      <c r="V26" s="246"/>
      <c r="W26" s="246"/>
      <c r="X26" s="246"/>
    </row>
    <row r="27" spans="1:24" ht="12.75">
      <c r="A27" s="23"/>
      <c r="B27" s="1"/>
      <c r="C27" s="1"/>
      <c r="D27" s="1"/>
      <c r="E27" s="1"/>
      <c r="F27" s="1"/>
      <c r="G27" s="1"/>
      <c r="H27" s="1"/>
      <c r="I27" s="1"/>
      <c r="J27" s="25"/>
      <c r="L27" s="246"/>
      <c r="M27" s="246"/>
      <c r="N27" s="246"/>
      <c r="O27" s="246"/>
      <c r="P27" s="246"/>
      <c r="Q27" s="246"/>
      <c r="R27" s="246"/>
      <c r="S27" s="246"/>
      <c r="T27" s="246"/>
      <c r="U27" s="246"/>
      <c r="V27" s="246"/>
      <c r="W27" s="246"/>
      <c r="X27" s="246"/>
    </row>
    <row r="28" spans="1:24" ht="12.75">
      <c r="A28" s="40" t="s">
        <v>131</v>
      </c>
      <c r="B28" s="11" t="s">
        <v>132</v>
      </c>
      <c r="C28" s="1"/>
      <c r="D28" s="1"/>
      <c r="E28" s="1"/>
      <c r="F28" s="1"/>
      <c r="G28" s="1"/>
      <c r="H28" s="1"/>
      <c r="I28" s="1"/>
      <c r="J28" s="25"/>
      <c r="L28" s="246"/>
      <c r="M28" s="246"/>
      <c r="N28" s="246"/>
      <c r="O28" s="246"/>
      <c r="P28" s="246"/>
      <c r="Q28" s="246"/>
      <c r="R28" s="246"/>
      <c r="S28" s="246"/>
      <c r="T28" s="246"/>
      <c r="U28" s="246"/>
      <c r="V28" s="246"/>
      <c r="W28" s="246"/>
      <c r="X28" s="246"/>
    </row>
    <row r="29" spans="1:24" ht="12.75">
      <c r="A29" s="40"/>
      <c r="B29" s="11" t="s">
        <v>133</v>
      </c>
      <c r="C29" s="1"/>
      <c r="D29" s="1"/>
      <c r="E29" s="1"/>
      <c r="F29" s="1"/>
      <c r="G29" s="1"/>
      <c r="H29" s="1"/>
      <c r="I29" s="1"/>
      <c r="J29" s="25"/>
      <c r="L29" s="246"/>
      <c r="M29" s="246"/>
      <c r="N29" s="246"/>
      <c r="O29" s="246"/>
      <c r="P29" s="246"/>
      <c r="Q29" s="246"/>
      <c r="R29" s="246"/>
      <c r="S29" s="246"/>
      <c r="T29" s="246"/>
      <c r="U29" s="246"/>
      <c r="V29" s="246"/>
      <c r="W29" s="246"/>
      <c r="X29" s="246"/>
    </row>
    <row r="30" spans="1:24" ht="12.75">
      <c r="A30" s="40"/>
      <c r="B30" s="11" t="s">
        <v>134</v>
      </c>
      <c r="C30" s="1"/>
      <c r="D30" s="1"/>
      <c r="E30" s="1"/>
      <c r="F30" s="1"/>
      <c r="G30" s="1"/>
      <c r="H30" s="1"/>
      <c r="I30" s="1"/>
      <c r="J30" s="25"/>
      <c r="L30" s="246"/>
      <c r="M30" s="246"/>
      <c r="N30" s="246"/>
      <c r="O30" s="246"/>
      <c r="P30" s="246"/>
      <c r="Q30" s="246"/>
      <c r="R30" s="246"/>
      <c r="S30" s="246"/>
      <c r="T30" s="246"/>
      <c r="U30" s="246"/>
      <c r="V30" s="246">
        <f>+'[2]Com Lifts'!$P$37</f>
        <v>0</v>
      </c>
      <c r="W30" s="246"/>
      <c r="X30" s="246"/>
    </row>
    <row r="31" spans="1:24" ht="12.75">
      <c r="A31" s="40"/>
      <c r="B31" s="11" t="s">
        <v>135</v>
      </c>
      <c r="C31" s="1"/>
      <c r="D31" s="1"/>
      <c r="E31" s="1"/>
      <c r="F31" s="1"/>
      <c r="G31" s="1"/>
      <c r="H31" s="1"/>
      <c r="I31" s="1"/>
      <c r="J31" s="25"/>
      <c r="L31" s="246"/>
      <c r="M31" s="246"/>
      <c r="N31" s="246"/>
      <c r="O31" s="246"/>
      <c r="P31" s="246"/>
      <c r="Q31" s="246"/>
      <c r="R31" s="246"/>
      <c r="S31" s="246"/>
      <c r="T31" s="246"/>
      <c r="U31" s="246"/>
      <c r="V31" s="246"/>
      <c r="W31" s="246"/>
      <c r="X31" s="246"/>
    </row>
    <row r="32" spans="1:24" ht="12.75">
      <c r="A32" s="40"/>
      <c r="B32" s="11"/>
      <c r="C32" s="1"/>
      <c r="D32" s="1"/>
      <c r="E32" s="1"/>
      <c r="F32" s="1"/>
      <c r="G32" s="1"/>
      <c r="H32" s="1"/>
      <c r="I32" s="1"/>
      <c r="J32" s="25"/>
      <c r="L32" s="246"/>
      <c r="M32" s="246"/>
      <c r="N32" s="246"/>
      <c r="O32" s="246"/>
      <c r="P32" s="246"/>
      <c r="Q32" s="246"/>
      <c r="R32" s="246"/>
      <c r="S32" s="246"/>
      <c r="T32" s="246"/>
      <c r="U32" s="246"/>
      <c r="V32" s="246"/>
      <c r="W32" s="246"/>
      <c r="X32" s="246"/>
    </row>
    <row r="33" spans="1:24" ht="12.75">
      <c r="A33" s="47" t="s">
        <v>80</v>
      </c>
      <c r="B33" s="48" t="s">
        <v>136</v>
      </c>
      <c r="C33" s="30"/>
      <c r="D33" s="30"/>
      <c r="E33" s="30"/>
      <c r="F33" s="30"/>
      <c r="G33" s="30"/>
      <c r="H33" s="30"/>
      <c r="I33" s="30"/>
      <c r="J33" s="31"/>
      <c r="L33" s="246"/>
      <c r="M33" s="246"/>
      <c r="N33" s="246"/>
      <c r="O33" s="246"/>
      <c r="P33" s="246"/>
      <c r="Q33" s="246"/>
      <c r="R33" s="246"/>
      <c r="S33" s="246"/>
      <c r="T33" s="246"/>
      <c r="U33" s="246"/>
      <c r="V33" s="246"/>
      <c r="W33" s="246"/>
      <c r="X33" s="246"/>
    </row>
    <row r="34" spans="1:24" ht="12.75">
      <c r="A34" s="40"/>
      <c r="B34" s="11" t="s">
        <v>117</v>
      </c>
      <c r="C34" s="1"/>
      <c r="D34" s="1"/>
      <c r="E34" s="1"/>
      <c r="F34" s="1"/>
      <c r="G34" s="1"/>
      <c r="H34" s="1"/>
      <c r="I34" s="1"/>
      <c r="J34" s="25"/>
      <c r="L34" s="246"/>
      <c r="M34" s="246"/>
      <c r="N34" s="246"/>
      <c r="O34" s="246"/>
      <c r="P34" s="246"/>
      <c r="Q34" s="246"/>
      <c r="R34" s="246"/>
      <c r="S34" s="246"/>
      <c r="T34" s="246"/>
      <c r="U34" s="246"/>
      <c r="V34" s="246"/>
      <c r="W34" s="246"/>
      <c r="X34" s="246"/>
    </row>
    <row r="35" spans="1:24" ht="12.75">
      <c r="A35" s="40"/>
      <c r="B35" s="11"/>
      <c r="C35" s="1"/>
      <c r="D35" s="1"/>
      <c r="E35" s="1"/>
      <c r="F35" s="1"/>
      <c r="G35" s="1"/>
      <c r="H35" s="1"/>
      <c r="I35" s="1"/>
      <c r="J35" s="25"/>
      <c r="L35" s="246"/>
      <c r="M35" s="246"/>
      <c r="N35" s="246"/>
      <c r="O35" s="246"/>
      <c r="P35" s="246"/>
      <c r="Q35" s="246"/>
      <c r="R35" s="246"/>
      <c r="S35" s="246"/>
      <c r="T35" s="246"/>
      <c r="U35" s="246"/>
      <c r="V35" s="246"/>
      <c r="W35" s="246"/>
      <c r="X35" s="246"/>
    </row>
    <row r="36" spans="1:24" ht="12.75">
      <c r="A36" s="40" t="s">
        <v>81</v>
      </c>
      <c r="B36" s="165" t="str">
        <f>"Rates contained in this item include $ 8.67 per yard for recycling services."</f>
        <v>Rates contained in this item include $ 8.67 per yard for recycling services.</v>
      </c>
      <c r="C36" s="1"/>
      <c r="D36" s="1"/>
      <c r="E36" s="1"/>
      <c r="F36" s="1"/>
      <c r="G36" s="1"/>
      <c r="H36" s="1"/>
      <c r="I36" s="1"/>
      <c r="J36" s="25"/>
      <c r="L36" s="249" t="s">
        <v>246</v>
      </c>
      <c r="M36" s="246"/>
      <c r="N36" s="246"/>
      <c r="O36" s="246"/>
      <c r="P36" s="246"/>
      <c r="Q36" s="246"/>
      <c r="R36" s="246"/>
      <c r="S36" s="246"/>
      <c r="T36" s="246"/>
      <c r="U36" s="246"/>
      <c r="V36" s="246"/>
      <c r="W36" s="246"/>
      <c r="X36" s="246"/>
    </row>
    <row r="37" spans="1:24" ht="12.75">
      <c r="A37" s="40"/>
      <c r="B37" s="11"/>
      <c r="C37" s="1"/>
      <c r="D37" s="1"/>
      <c r="E37" s="1"/>
      <c r="F37" s="1"/>
      <c r="G37" s="1"/>
      <c r="H37" s="1"/>
      <c r="I37" s="1"/>
      <c r="J37" s="25"/>
      <c r="L37" s="246"/>
      <c r="M37" s="246"/>
      <c r="N37" s="246"/>
      <c r="O37" s="246"/>
      <c r="P37" s="246"/>
      <c r="Q37" s="246"/>
      <c r="R37" s="246"/>
      <c r="S37" s="246"/>
      <c r="T37" s="246"/>
      <c r="U37" s="246"/>
      <c r="V37" s="246"/>
      <c r="W37" s="246"/>
      <c r="X37" s="246"/>
    </row>
    <row r="38" spans="1:24" ht="12.75">
      <c r="A38" s="42" t="s">
        <v>82</v>
      </c>
      <c r="B38" s="48" t="s">
        <v>430</v>
      </c>
      <c r="C38" s="1"/>
      <c r="D38" s="1"/>
      <c r="E38" s="1"/>
      <c r="F38" s="1"/>
      <c r="G38" s="1"/>
      <c r="H38" s="1"/>
      <c r="I38" s="1"/>
      <c r="J38" s="25"/>
      <c r="L38" s="246"/>
      <c r="M38" s="246"/>
      <c r="N38" s="246"/>
      <c r="O38" s="246"/>
      <c r="P38" s="246"/>
      <c r="Q38" s="246"/>
      <c r="R38" s="246"/>
      <c r="S38" s="246"/>
      <c r="T38" s="246"/>
      <c r="U38" s="246"/>
      <c r="V38" s="246"/>
      <c r="W38" s="246"/>
      <c r="X38" s="246"/>
    </row>
    <row r="39" spans="1:24" ht="12.75">
      <c r="A39" s="40"/>
      <c r="B39" s="11"/>
      <c r="C39" s="1"/>
      <c r="D39" s="1"/>
      <c r="E39" s="1"/>
      <c r="F39" s="1"/>
      <c r="G39" s="1"/>
      <c r="H39" s="1"/>
      <c r="I39" s="1"/>
      <c r="J39" s="25"/>
      <c r="L39" s="246"/>
      <c r="M39" s="246"/>
      <c r="N39" s="246"/>
      <c r="O39" s="246"/>
      <c r="P39" s="246"/>
      <c r="Q39" s="246"/>
      <c r="R39" s="246"/>
      <c r="S39" s="246"/>
      <c r="T39" s="246"/>
      <c r="U39" s="246"/>
      <c r="V39" s="246"/>
      <c r="W39" s="246"/>
      <c r="X39" s="246"/>
    </row>
    <row r="40" spans="1:24" ht="12.75">
      <c r="A40" s="190" t="s">
        <v>441</v>
      </c>
      <c r="B40" s="1"/>
      <c r="C40" s="1"/>
      <c r="D40" s="1"/>
      <c r="E40" s="1"/>
      <c r="F40" s="1"/>
      <c r="G40" s="1"/>
      <c r="H40" s="1"/>
      <c r="I40" s="1"/>
      <c r="J40" s="25"/>
      <c r="L40" s="246"/>
      <c r="M40" s="246"/>
      <c r="N40" s="246"/>
      <c r="O40" s="246"/>
      <c r="P40" s="246"/>
      <c r="Q40" s="246"/>
      <c r="R40" s="246"/>
      <c r="S40" s="246"/>
      <c r="T40" s="246"/>
      <c r="U40" s="246"/>
      <c r="V40" s="246"/>
      <c r="W40" s="246"/>
      <c r="X40" s="246"/>
    </row>
    <row r="41" spans="1:24" ht="12.75">
      <c r="A41" s="190" t="s">
        <v>438</v>
      </c>
      <c r="B41" s="1"/>
      <c r="C41" s="1"/>
      <c r="D41" s="30"/>
      <c r="E41" s="30"/>
      <c r="F41" s="30"/>
      <c r="G41" s="30"/>
      <c r="H41" s="30"/>
      <c r="I41" s="1"/>
      <c r="J41" s="25"/>
      <c r="L41" s="246"/>
      <c r="M41" s="246"/>
      <c r="N41" s="246"/>
      <c r="O41" s="246"/>
      <c r="P41" s="246"/>
      <c r="Q41" s="246"/>
      <c r="R41" s="246"/>
      <c r="S41" s="246"/>
      <c r="T41" s="246"/>
      <c r="U41" s="246"/>
      <c r="V41" s="246"/>
      <c r="W41" s="246"/>
      <c r="X41" s="246"/>
    </row>
    <row r="42" spans="1:24" ht="12.75">
      <c r="A42" s="43"/>
      <c r="B42" s="11"/>
      <c r="C42" s="1"/>
      <c r="D42" s="1"/>
      <c r="E42" s="1"/>
      <c r="F42" s="1"/>
      <c r="G42" s="1"/>
      <c r="H42" s="1"/>
      <c r="I42" s="1"/>
      <c r="J42" s="25"/>
      <c r="L42" s="246"/>
      <c r="M42" s="246"/>
      <c r="N42" s="246"/>
      <c r="O42" s="246"/>
      <c r="P42" s="246"/>
      <c r="Q42" s="246"/>
      <c r="R42" s="246"/>
      <c r="S42" s="246"/>
      <c r="T42" s="246"/>
      <c r="U42" s="246"/>
      <c r="V42" s="246"/>
      <c r="W42" s="246"/>
      <c r="X42" s="246"/>
    </row>
    <row r="43" spans="1:24" ht="12.75">
      <c r="A43" s="40"/>
      <c r="B43" s="11"/>
      <c r="C43" s="1"/>
      <c r="D43" s="1"/>
      <c r="E43" s="1"/>
      <c r="F43" s="1"/>
      <c r="G43" s="1"/>
      <c r="H43" s="1"/>
      <c r="I43" s="1"/>
      <c r="J43" s="25"/>
      <c r="L43" s="246"/>
      <c r="M43" s="246"/>
      <c r="N43" s="246"/>
      <c r="O43" s="246"/>
      <c r="P43" s="246"/>
      <c r="Q43" s="246"/>
      <c r="R43" s="246"/>
      <c r="S43" s="246"/>
      <c r="T43" s="246"/>
      <c r="U43" s="246"/>
      <c r="V43" s="246"/>
      <c r="W43" s="246"/>
      <c r="X43" s="246"/>
    </row>
    <row r="44" spans="1:24" ht="12.75">
      <c r="A44" s="40" t="s">
        <v>118</v>
      </c>
      <c r="B44" s="11"/>
      <c r="C44" s="1"/>
      <c r="D44" s="1"/>
      <c r="E44" s="1"/>
      <c r="F44" s="1"/>
      <c r="G44" s="1"/>
      <c r="H44" s="1"/>
      <c r="I44" s="1"/>
      <c r="J44" s="25"/>
      <c r="L44" s="246"/>
      <c r="M44" s="246"/>
      <c r="N44" s="246"/>
      <c r="O44" s="246"/>
      <c r="P44" s="246"/>
      <c r="Q44" s="246"/>
      <c r="R44" s="246"/>
      <c r="S44" s="246"/>
      <c r="T44" s="246"/>
      <c r="U44" s="246"/>
      <c r="V44" s="246"/>
      <c r="W44" s="246"/>
      <c r="X44" s="246"/>
    </row>
    <row r="45" spans="1:24" ht="12.75">
      <c r="A45" s="40"/>
      <c r="B45" s="11"/>
      <c r="C45" s="1"/>
      <c r="D45" s="1"/>
      <c r="E45" s="1"/>
      <c r="F45" s="1"/>
      <c r="G45" s="1"/>
      <c r="H45" s="1"/>
      <c r="I45" s="1"/>
      <c r="J45" s="25"/>
      <c r="L45" s="246"/>
      <c r="M45" s="246"/>
      <c r="N45" s="246"/>
      <c r="O45" s="246"/>
      <c r="P45" s="246"/>
      <c r="Q45" s="246"/>
      <c r="R45" s="246"/>
      <c r="S45" s="246"/>
      <c r="T45" s="246"/>
      <c r="U45" s="246"/>
      <c r="V45" s="246"/>
      <c r="W45" s="246"/>
      <c r="X45" s="246"/>
    </row>
    <row r="46" spans="1:24" ht="12.75">
      <c r="A46" s="40"/>
      <c r="B46" s="335" t="str">
        <f>'Item 106, page 1 '!B46:I47</f>
        <v>A gate obstruction charge of $1.50 will be assessed per pick up for opening, unlocking, or closing gates, or moving obstructions in order to pick up solid waste.</v>
      </c>
      <c r="C46" s="335"/>
      <c r="D46" s="335"/>
      <c r="E46" s="335"/>
      <c r="F46" s="335"/>
      <c r="G46" s="335"/>
      <c r="H46" s="335"/>
      <c r="I46" s="335"/>
      <c r="J46" s="25"/>
      <c r="L46" s="250">
        <v>1.4</v>
      </c>
      <c r="M46" s="246"/>
      <c r="N46" s="246"/>
      <c r="O46" s="246"/>
      <c r="P46" s="246"/>
      <c r="Q46" s="246"/>
      <c r="R46" s="246"/>
      <c r="S46" s="246"/>
      <c r="T46" s="246"/>
      <c r="U46" s="246"/>
      <c r="V46" s="246"/>
      <c r="W46" s="246"/>
      <c r="X46" s="246"/>
    </row>
    <row r="47" spans="1:24" ht="12.75">
      <c r="A47" s="40"/>
      <c r="B47" s="335"/>
      <c r="C47" s="335"/>
      <c r="D47" s="335"/>
      <c r="E47" s="335"/>
      <c r="F47" s="335"/>
      <c r="G47" s="335"/>
      <c r="H47" s="335"/>
      <c r="I47" s="335"/>
      <c r="J47" s="25"/>
      <c r="L47" s="246"/>
      <c r="M47" s="246"/>
      <c r="N47" s="246"/>
      <c r="O47" s="246"/>
      <c r="P47" s="246"/>
      <c r="Q47" s="246"/>
      <c r="R47" s="246"/>
      <c r="S47" s="246"/>
      <c r="T47" s="246"/>
      <c r="U47" s="246"/>
      <c r="V47" s="246"/>
      <c r="W47" s="246"/>
      <c r="X47" s="246"/>
    </row>
    <row r="48" spans="1:24" ht="12.75">
      <c r="A48" s="23"/>
      <c r="B48" s="1"/>
      <c r="C48" s="1"/>
      <c r="D48" s="1"/>
      <c r="E48" s="1"/>
      <c r="F48" s="1"/>
      <c r="G48" s="1"/>
      <c r="H48" s="1"/>
      <c r="I48" s="1"/>
      <c r="J48" s="25"/>
      <c r="L48" s="246"/>
      <c r="M48" s="246"/>
      <c r="N48" s="246"/>
      <c r="O48" s="246"/>
      <c r="P48" s="246"/>
      <c r="Q48" s="246"/>
      <c r="R48" s="246"/>
      <c r="S48" s="246"/>
      <c r="T48" s="246"/>
      <c r="U48" s="246"/>
      <c r="V48" s="246"/>
      <c r="W48" s="246"/>
      <c r="X48" s="246"/>
    </row>
    <row r="49" spans="1:24" ht="12.75">
      <c r="A49" s="23"/>
      <c r="B49" s="1"/>
      <c r="C49" s="1"/>
      <c r="D49" s="1"/>
      <c r="E49" s="1"/>
      <c r="F49" s="1"/>
      <c r="G49" s="1"/>
      <c r="H49" s="1"/>
      <c r="I49" s="1"/>
      <c r="J49" s="25"/>
      <c r="L49" s="246"/>
      <c r="M49" s="246"/>
      <c r="N49" s="246"/>
      <c r="O49" s="246"/>
      <c r="P49" s="246"/>
      <c r="Q49" s="246"/>
      <c r="R49" s="246"/>
      <c r="S49" s="246"/>
      <c r="T49" s="246"/>
      <c r="U49" s="246"/>
      <c r="V49" s="246"/>
      <c r="W49" s="246"/>
      <c r="X49" s="246"/>
    </row>
    <row r="50" spans="1:24" ht="12.75">
      <c r="A50" s="23"/>
      <c r="B50" s="1"/>
      <c r="C50" s="1"/>
      <c r="D50" s="1"/>
      <c r="E50" s="1"/>
      <c r="F50" s="1"/>
      <c r="G50" s="1"/>
      <c r="H50" s="1"/>
      <c r="I50" s="1"/>
      <c r="J50" s="25"/>
      <c r="L50" s="246"/>
      <c r="M50" s="246"/>
      <c r="N50" s="246"/>
      <c r="O50" s="246"/>
      <c r="P50" s="246"/>
      <c r="Q50" s="246"/>
      <c r="R50" s="246"/>
      <c r="S50" s="246"/>
      <c r="T50" s="246"/>
      <c r="U50" s="246"/>
      <c r="V50" s="246"/>
      <c r="W50" s="246"/>
      <c r="X50" s="246"/>
    </row>
    <row r="51" spans="1:24" ht="12.75">
      <c r="A51" s="23"/>
      <c r="B51" s="1"/>
      <c r="C51" s="1"/>
      <c r="D51" s="1"/>
      <c r="E51" s="1"/>
      <c r="F51" s="1"/>
      <c r="G51" s="1"/>
      <c r="H51" s="9" t="s">
        <v>138</v>
      </c>
      <c r="I51" s="331">
        <f>+'Item 100, page 1'!I50:J50</f>
        <v>43312</v>
      </c>
      <c r="J51" s="350" t="s">
        <v>139</v>
      </c>
      <c r="L51" s="246"/>
      <c r="M51" s="246"/>
      <c r="N51" s="246"/>
      <c r="O51" s="246"/>
      <c r="P51" s="246"/>
      <c r="Q51" s="246"/>
      <c r="R51" s="246"/>
      <c r="S51" s="246"/>
      <c r="T51" s="246"/>
      <c r="U51" s="246"/>
      <c r="V51" s="246"/>
      <c r="W51" s="246"/>
      <c r="X51" s="246"/>
    </row>
    <row r="52" spans="1:24" ht="12.75">
      <c r="A52" s="23"/>
      <c r="B52" s="1"/>
      <c r="C52" s="1"/>
      <c r="D52" s="1"/>
      <c r="E52" s="1"/>
      <c r="F52" s="1"/>
      <c r="G52" s="1"/>
      <c r="H52" s="1"/>
      <c r="I52" s="1"/>
      <c r="J52" s="25"/>
      <c r="L52" s="246"/>
      <c r="M52" s="246"/>
      <c r="N52" s="246"/>
      <c r="O52" s="246"/>
      <c r="P52" s="246"/>
      <c r="Q52" s="246"/>
      <c r="R52" s="246"/>
      <c r="S52" s="246"/>
      <c r="T52" s="246"/>
      <c r="U52" s="246"/>
      <c r="V52" s="246"/>
      <c r="W52" s="246"/>
      <c r="X52" s="246"/>
    </row>
    <row r="53" spans="1:10" ht="12.75">
      <c r="A53" s="26"/>
      <c r="B53" s="27"/>
      <c r="C53" s="27"/>
      <c r="D53" s="27"/>
      <c r="E53" s="27"/>
      <c r="F53" s="27"/>
      <c r="G53" s="27"/>
      <c r="H53" s="27"/>
      <c r="I53" s="27"/>
      <c r="J53" s="29"/>
    </row>
    <row r="54" spans="1:10" ht="12.75">
      <c r="A54" s="23" t="s">
        <v>98</v>
      </c>
      <c r="B54" s="1" t="str">
        <f>+'Check Sheet'!$B$52</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43235</v>
      </c>
      <c r="C56" s="273">
        <f>+'Check Sheet'!C55</f>
        <v>0</v>
      </c>
      <c r="D56" s="27"/>
      <c r="E56" s="27"/>
      <c r="F56" s="27"/>
      <c r="G56" s="27"/>
      <c r="H56" s="70" t="s">
        <v>137</v>
      </c>
      <c r="I56" s="274">
        <f>+'Check Sheet'!$I$54</f>
        <v>43282</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80" zoomScaleNormal="80" zoomScalePageLayoutView="0" workbookViewId="0" topLeftCell="A13">
      <selection activeCell="A44" sqref="A44"/>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435</v>
      </c>
      <c r="I2" s="130" t="s">
        <v>223</v>
      </c>
      <c r="J2" s="82"/>
    </row>
    <row r="3" spans="1:15" ht="12.75">
      <c r="A3" s="84"/>
      <c r="B3" s="83"/>
      <c r="C3" s="83"/>
      <c r="D3" s="83"/>
      <c r="E3" s="83"/>
      <c r="F3" s="83"/>
      <c r="G3" s="83"/>
      <c r="H3" s="188"/>
      <c r="I3" s="83"/>
      <c r="J3" s="82"/>
      <c r="K3" s="247"/>
      <c r="L3" s="247"/>
      <c r="M3" s="247"/>
      <c r="N3" s="247"/>
      <c r="O3" s="247"/>
    </row>
    <row r="4" spans="1:15" ht="12.75">
      <c r="A4" s="84" t="s">
        <v>1</v>
      </c>
      <c r="B4" s="83"/>
      <c r="C4" s="83"/>
      <c r="D4" s="261" t="str">
        <f>+'Check Sheet'!$D$4</f>
        <v>Fiorito Enterprises, Inc. &amp; Rabanco Companies - G-60  </v>
      </c>
      <c r="E4" s="83"/>
      <c r="F4" s="83"/>
      <c r="G4" s="83"/>
      <c r="H4" s="83"/>
      <c r="I4" s="83"/>
      <c r="J4" s="82"/>
      <c r="K4" s="247"/>
      <c r="L4" s="247"/>
      <c r="M4" s="247"/>
      <c r="N4" s="247"/>
      <c r="O4" s="247"/>
    </row>
    <row r="5" spans="1:15" ht="12.75">
      <c r="A5" s="81" t="s">
        <v>2</v>
      </c>
      <c r="B5" s="80"/>
      <c r="C5" s="80"/>
      <c r="D5" s="262"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160</v>
      </c>
      <c r="B7" s="279"/>
      <c r="C7" s="279"/>
      <c r="D7" s="279"/>
      <c r="E7" s="279"/>
      <c r="F7" s="279"/>
      <c r="G7" s="279"/>
      <c r="H7" s="279"/>
      <c r="I7" s="279"/>
      <c r="J7" s="281"/>
      <c r="K7" s="247"/>
      <c r="L7" s="247"/>
      <c r="M7" s="247"/>
      <c r="N7" s="247"/>
      <c r="O7" s="247"/>
    </row>
    <row r="8" spans="1:15" ht="12.75">
      <c r="A8" s="352" t="s">
        <v>159</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8" ht="12.75">
      <c r="A11" s="109" t="str">
        <f>'Item 106, page 1 '!A11</f>
        <v>Service Area: Unincorporated King County</v>
      </c>
      <c r="B11" s="83"/>
      <c r="C11" s="83"/>
      <c r="D11" s="83"/>
      <c r="E11" s="83"/>
      <c r="F11" s="83"/>
      <c r="G11" s="83"/>
      <c r="H11" s="83"/>
      <c r="I11" s="83"/>
      <c r="J11" s="82"/>
      <c r="K11" s="247"/>
      <c r="L11" s="255"/>
      <c r="M11" s="255"/>
      <c r="N11" s="255"/>
      <c r="O11" s="255"/>
      <c r="P11" s="83"/>
      <c r="Q11" s="83"/>
      <c r="R11" s="83"/>
    </row>
    <row r="12" spans="1:18" ht="12.75">
      <c r="A12" s="84"/>
      <c r="B12" s="83"/>
      <c r="C12" s="83"/>
      <c r="D12" s="83"/>
      <c r="E12" s="83"/>
      <c r="F12" s="83"/>
      <c r="G12" s="83"/>
      <c r="H12" s="83"/>
      <c r="I12" s="83"/>
      <c r="J12" s="82"/>
      <c r="K12" s="247"/>
      <c r="L12" s="255"/>
      <c r="M12" s="255"/>
      <c r="N12" s="255"/>
      <c r="O12" s="255"/>
      <c r="P12" s="83"/>
      <c r="Q12" s="83"/>
      <c r="R12" s="83"/>
    </row>
    <row r="13" spans="1:18" ht="12.75">
      <c r="A13" s="84"/>
      <c r="B13" s="108"/>
      <c r="C13" s="108"/>
      <c r="D13" s="355" t="s">
        <v>123</v>
      </c>
      <c r="E13" s="301"/>
      <c r="F13" s="301"/>
      <c r="G13" s="301"/>
      <c r="H13" s="301"/>
      <c r="I13" s="301"/>
      <c r="J13" s="302"/>
      <c r="K13" s="247"/>
      <c r="L13" s="255"/>
      <c r="M13" s="255"/>
      <c r="N13" s="255"/>
      <c r="O13" s="255"/>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7"/>
      <c r="L14" s="255"/>
      <c r="M14" s="255"/>
      <c r="N14" s="255"/>
      <c r="O14" s="255"/>
      <c r="P14" s="83"/>
      <c r="Q14" s="83"/>
      <c r="R14" s="83"/>
    </row>
    <row r="15" spans="1:18" ht="12.75">
      <c r="A15" s="97" t="s">
        <v>125</v>
      </c>
      <c r="B15" s="96"/>
      <c r="C15" s="95"/>
      <c r="D15" s="259">
        <v>39.78</v>
      </c>
      <c r="E15" s="259">
        <v>41.82</v>
      </c>
      <c r="F15" s="259">
        <v>43.86</v>
      </c>
      <c r="G15" s="259">
        <v>45.9</v>
      </c>
      <c r="H15" s="259">
        <v>45.9</v>
      </c>
      <c r="I15" s="259">
        <v>47.94</v>
      </c>
      <c r="J15" s="259">
        <v>47.94</v>
      </c>
      <c r="K15" s="247"/>
      <c r="L15" s="255"/>
      <c r="M15" s="255"/>
      <c r="N15" s="255"/>
      <c r="O15" s="255"/>
      <c r="P15" s="83"/>
      <c r="Q15" s="83"/>
      <c r="R15" s="83"/>
    </row>
    <row r="16" spans="1:18" ht="12.75">
      <c r="A16" s="97" t="s">
        <v>126</v>
      </c>
      <c r="B16" s="96"/>
      <c r="C16" s="95"/>
      <c r="D16" s="259">
        <v>146.58</v>
      </c>
      <c r="E16" s="259">
        <v>155.26</v>
      </c>
      <c r="F16" s="259">
        <v>163.93</v>
      </c>
      <c r="G16" s="259">
        <v>172.6</v>
      </c>
      <c r="H16" s="259">
        <v>181.28</v>
      </c>
      <c r="I16" s="259">
        <v>189.95</v>
      </c>
      <c r="J16" s="259">
        <v>198.63</v>
      </c>
      <c r="K16" s="247"/>
      <c r="L16" s="255"/>
      <c r="M16" s="255"/>
      <c r="N16" s="255"/>
      <c r="O16" s="255"/>
      <c r="P16" s="83"/>
      <c r="Q16" s="83"/>
      <c r="R16" s="83"/>
    </row>
    <row r="17" spans="1:18" ht="12.75">
      <c r="A17" s="97" t="s">
        <v>127</v>
      </c>
      <c r="B17" s="96"/>
      <c r="C17" s="95"/>
      <c r="D17" s="260">
        <f>D16</f>
        <v>146.58</v>
      </c>
      <c r="E17" s="260">
        <f aca="true" t="shared" si="0" ref="E17:J17">E16</f>
        <v>155.26</v>
      </c>
      <c r="F17" s="260">
        <v>163.93</v>
      </c>
      <c r="G17" s="260">
        <f t="shared" si="0"/>
        <v>172.6</v>
      </c>
      <c r="H17" s="260">
        <f t="shared" si="0"/>
        <v>181.28</v>
      </c>
      <c r="I17" s="260">
        <f t="shared" si="0"/>
        <v>189.95</v>
      </c>
      <c r="J17" s="260">
        <f t="shared" si="0"/>
        <v>198.63</v>
      </c>
      <c r="K17" s="247"/>
      <c r="L17" s="252"/>
      <c r="M17" s="252"/>
      <c r="N17" s="252"/>
      <c r="O17" s="252"/>
      <c r="P17" s="196"/>
      <c r="Q17" s="196"/>
      <c r="R17" s="196"/>
    </row>
    <row r="18" spans="1:18" ht="12.75">
      <c r="A18" s="103" t="s">
        <v>128</v>
      </c>
      <c r="B18" s="102"/>
      <c r="C18" s="101"/>
      <c r="D18" s="259">
        <v>151.68</v>
      </c>
      <c r="E18" s="259">
        <v>160.36</v>
      </c>
      <c r="F18" s="259">
        <v>169.03</v>
      </c>
      <c r="G18" s="259">
        <v>177.7</v>
      </c>
      <c r="H18" s="259">
        <v>186.38</v>
      </c>
      <c r="I18" s="259">
        <v>195.05</v>
      </c>
      <c r="J18" s="259">
        <v>203.73</v>
      </c>
      <c r="K18" s="247"/>
      <c r="L18" s="253"/>
      <c r="M18" s="253"/>
      <c r="N18" s="253"/>
      <c r="O18" s="253"/>
      <c r="P18" s="197"/>
      <c r="Q18" s="197"/>
      <c r="R18" s="197"/>
    </row>
    <row r="19" spans="1:18" ht="12.75">
      <c r="A19" s="100" t="s">
        <v>129</v>
      </c>
      <c r="B19" s="96"/>
      <c r="C19" s="95"/>
      <c r="D19" s="99"/>
      <c r="E19" s="99"/>
      <c r="F19" s="99"/>
      <c r="G19" s="99"/>
      <c r="H19" s="99"/>
      <c r="I19" s="99"/>
      <c r="J19" s="98"/>
      <c r="K19" s="247"/>
      <c r="L19" s="255"/>
      <c r="M19" s="255"/>
      <c r="N19" s="255"/>
      <c r="O19" s="255"/>
      <c r="P19" s="83"/>
      <c r="Q19" s="83"/>
      <c r="R19" s="83"/>
    </row>
    <row r="20" spans="1:18" ht="12.75">
      <c r="A20" s="97" t="s">
        <v>75</v>
      </c>
      <c r="B20" s="96"/>
      <c r="C20" s="95"/>
      <c r="D20" s="259">
        <v>91.8</v>
      </c>
      <c r="E20" s="263">
        <f aca="true" t="shared" si="1" ref="E20:J20">D20</f>
        <v>91.8</v>
      </c>
      <c r="F20" s="263">
        <f t="shared" si="1"/>
        <v>91.8</v>
      </c>
      <c r="G20" s="263">
        <f t="shared" si="1"/>
        <v>91.8</v>
      </c>
      <c r="H20" s="263">
        <f t="shared" si="1"/>
        <v>91.8</v>
      </c>
      <c r="I20" s="263">
        <f t="shared" si="1"/>
        <v>91.8</v>
      </c>
      <c r="J20" s="263">
        <f t="shared" si="1"/>
        <v>91.8</v>
      </c>
      <c r="K20" s="247"/>
      <c r="L20" s="255"/>
      <c r="M20" s="255"/>
      <c r="N20" s="255"/>
      <c r="O20" s="255"/>
      <c r="P20" s="83"/>
      <c r="Q20" s="83"/>
      <c r="R20" s="83"/>
    </row>
    <row r="21" spans="1:18" ht="12.75">
      <c r="A21" s="97" t="s">
        <v>76</v>
      </c>
      <c r="B21" s="96"/>
      <c r="C21" s="95"/>
      <c r="D21" s="259">
        <v>146.58</v>
      </c>
      <c r="E21" s="259">
        <v>155.26</v>
      </c>
      <c r="F21" s="259">
        <v>163.93</v>
      </c>
      <c r="G21" s="259">
        <v>172.6</v>
      </c>
      <c r="H21" s="259">
        <v>181.28</v>
      </c>
      <c r="I21" s="259">
        <v>189.95</v>
      </c>
      <c r="J21" s="259">
        <v>198.63</v>
      </c>
      <c r="K21" s="247"/>
      <c r="L21" s="255"/>
      <c r="M21" s="255"/>
      <c r="N21" s="255"/>
      <c r="O21" s="255"/>
      <c r="P21" s="83"/>
      <c r="Q21" s="83"/>
      <c r="R21" s="83"/>
    </row>
    <row r="22" spans="1:18" ht="12.75">
      <c r="A22" s="97" t="s">
        <v>130</v>
      </c>
      <c r="B22" s="96"/>
      <c r="C22" s="95"/>
      <c r="D22" s="259">
        <v>3.93</v>
      </c>
      <c r="E22" s="263">
        <f aca="true" t="shared" si="2" ref="E22:J22">D22</f>
        <v>3.93</v>
      </c>
      <c r="F22" s="263">
        <f t="shared" si="2"/>
        <v>3.93</v>
      </c>
      <c r="G22" s="263">
        <f t="shared" si="2"/>
        <v>3.93</v>
      </c>
      <c r="H22" s="263">
        <f t="shared" si="2"/>
        <v>3.93</v>
      </c>
      <c r="I22" s="263">
        <f t="shared" si="2"/>
        <v>3.93</v>
      </c>
      <c r="J22" s="263">
        <f t="shared" si="2"/>
        <v>3.93</v>
      </c>
      <c r="K22" s="247"/>
      <c r="L22" s="255"/>
      <c r="M22" s="255"/>
      <c r="N22" s="255"/>
      <c r="O22" s="255"/>
      <c r="P22" s="83"/>
      <c r="Q22" s="83"/>
      <c r="R22" s="83"/>
    </row>
    <row r="23" spans="1:18" ht="12.75">
      <c r="A23" s="97" t="s">
        <v>78</v>
      </c>
      <c r="B23" s="96"/>
      <c r="C23" s="95"/>
      <c r="D23" s="94" t="s">
        <v>151</v>
      </c>
      <c r="E23" s="94" t="s">
        <v>151</v>
      </c>
      <c r="F23" s="94" t="s">
        <v>151</v>
      </c>
      <c r="G23" s="94" t="s">
        <v>151</v>
      </c>
      <c r="H23" s="94" t="s">
        <v>151</v>
      </c>
      <c r="I23" s="94" t="s">
        <v>151</v>
      </c>
      <c r="J23" s="94" t="s">
        <v>151</v>
      </c>
      <c r="K23" s="247"/>
      <c r="L23" s="255"/>
      <c r="M23" s="255"/>
      <c r="N23" s="255"/>
      <c r="O23" s="255"/>
      <c r="P23" s="83"/>
      <c r="Q23" s="83"/>
      <c r="R23" s="83"/>
    </row>
    <row r="24" spans="1:18" ht="12.75">
      <c r="A24" s="84"/>
      <c r="B24" s="83"/>
      <c r="C24" s="83"/>
      <c r="D24" s="83"/>
      <c r="E24" s="83"/>
      <c r="F24" s="83"/>
      <c r="G24" s="83"/>
      <c r="H24" s="83"/>
      <c r="I24" s="83"/>
      <c r="J24" s="82"/>
      <c r="K24" s="247"/>
      <c r="L24" s="255"/>
      <c r="M24" s="255"/>
      <c r="N24" s="255"/>
      <c r="O24" s="255"/>
      <c r="P24" s="83"/>
      <c r="Q24" s="83"/>
      <c r="R24" s="83"/>
    </row>
    <row r="25" spans="1:18" ht="12.75">
      <c r="A25" s="84"/>
      <c r="B25" s="83"/>
      <c r="C25" s="83"/>
      <c r="D25" s="83"/>
      <c r="E25" s="83"/>
      <c r="F25" s="83"/>
      <c r="G25" s="83"/>
      <c r="H25" s="83"/>
      <c r="I25" s="83"/>
      <c r="J25" s="82"/>
      <c r="K25" s="247"/>
      <c r="L25" s="255"/>
      <c r="M25" s="255"/>
      <c r="N25" s="255"/>
      <c r="O25" s="255"/>
      <c r="P25" s="83"/>
      <c r="Q25" s="83"/>
      <c r="R25" s="83"/>
    </row>
    <row r="26" spans="1:15" ht="12.75">
      <c r="A26" s="87" t="s">
        <v>131</v>
      </c>
      <c r="B26" s="86" t="s">
        <v>150</v>
      </c>
      <c r="C26" s="83"/>
      <c r="D26" s="83"/>
      <c r="E26" s="83"/>
      <c r="F26" s="83"/>
      <c r="G26" s="83"/>
      <c r="H26" s="83"/>
      <c r="I26" s="83"/>
      <c r="J26" s="82"/>
      <c r="K26" s="247"/>
      <c r="L26" s="247"/>
      <c r="M26" s="247"/>
      <c r="N26" s="247"/>
      <c r="O26" s="247"/>
    </row>
    <row r="27" spans="1:15" ht="12.75">
      <c r="A27" s="93" t="s">
        <v>149</v>
      </c>
      <c r="B27" s="86" t="s">
        <v>422</v>
      </c>
      <c r="C27" s="83"/>
      <c r="D27" s="83"/>
      <c r="E27" s="83"/>
      <c r="F27" s="83"/>
      <c r="G27" s="83"/>
      <c r="H27" s="83"/>
      <c r="I27" s="83"/>
      <c r="J27" s="82"/>
      <c r="K27" s="247"/>
      <c r="L27" s="247"/>
      <c r="M27" s="247"/>
      <c r="N27" s="247"/>
      <c r="O27" s="247"/>
    </row>
    <row r="28" spans="1:15" ht="12.75">
      <c r="A28" s="87"/>
      <c r="B28" s="86" t="str">
        <f>+'Item 110'!B23</f>
        <v>to the disposal site.  Excess miles will be charged for at $3.06 per mile or fraction of a</v>
      </c>
      <c r="C28" s="83"/>
      <c r="D28" s="83"/>
      <c r="E28" s="83"/>
      <c r="F28" s="83"/>
      <c r="G28" s="83"/>
      <c r="H28" s="83"/>
      <c r="I28" s="83"/>
      <c r="J28" s="82"/>
      <c r="K28" s="247"/>
      <c r="L28" s="247">
        <v>2.85</v>
      </c>
      <c r="M28" s="247"/>
      <c r="N28" s="247"/>
      <c r="O28" s="247"/>
    </row>
    <row r="29" spans="1:15" ht="12.75">
      <c r="A29" s="87"/>
      <c r="B29" s="86" t="s">
        <v>148</v>
      </c>
      <c r="C29" s="83"/>
      <c r="D29" s="83"/>
      <c r="E29" s="83"/>
      <c r="F29" s="83"/>
      <c r="G29" s="83"/>
      <c r="H29" s="83"/>
      <c r="I29" s="83"/>
      <c r="J29" s="82"/>
      <c r="K29" s="247"/>
      <c r="L29" s="247"/>
      <c r="M29" s="247"/>
      <c r="N29" s="247"/>
      <c r="O29" s="247"/>
    </row>
    <row r="30" spans="1:15" ht="12.75">
      <c r="A30" s="87" t="s">
        <v>81</v>
      </c>
      <c r="B30" s="86" t="s">
        <v>147</v>
      </c>
      <c r="C30" s="83"/>
      <c r="D30" s="83"/>
      <c r="E30" s="83"/>
      <c r="F30" s="83"/>
      <c r="G30" s="83"/>
      <c r="H30" s="83"/>
      <c r="I30" s="83"/>
      <c r="J30" s="82"/>
      <c r="K30" s="247"/>
      <c r="L30" s="247"/>
      <c r="M30" s="247"/>
      <c r="N30" s="247"/>
      <c r="O30" s="247"/>
    </row>
    <row r="31" spans="1:15" ht="12.75">
      <c r="A31" s="92" t="s">
        <v>119</v>
      </c>
      <c r="B31" s="89" t="s">
        <v>146</v>
      </c>
      <c r="C31" s="88"/>
      <c r="D31" s="88"/>
      <c r="E31" s="88"/>
      <c r="F31" s="88"/>
      <c r="G31" s="88"/>
      <c r="H31" s="88"/>
      <c r="I31" s="88"/>
      <c r="J31" s="91"/>
      <c r="K31" s="247"/>
      <c r="L31" s="247"/>
      <c r="M31" s="247"/>
      <c r="N31" s="247"/>
      <c r="O31" s="247"/>
    </row>
    <row r="32" spans="1:15" ht="12.75">
      <c r="A32" s="87"/>
      <c r="B32" s="86" t="s">
        <v>145</v>
      </c>
      <c r="C32" s="83"/>
      <c r="D32" s="83"/>
      <c r="E32" s="83"/>
      <c r="F32" s="83"/>
      <c r="G32" s="83"/>
      <c r="H32" s="83"/>
      <c r="I32" s="83"/>
      <c r="J32" s="82"/>
      <c r="K32" s="247"/>
      <c r="L32" s="247"/>
      <c r="M32" s="247"/>
      <c r="N32" s="247"/>
      <c r="O32" s="247"/>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($0.53)(R)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90" t="s">
        <v>442</v>
      </c>
      <c r="B43" s="1"/>
      <c r="C43" s="1"/>
      <c r="D43" s="1"/>
      <c r="E43" s="1"/>
      <c r="F43" s="1"/>
      <c r="G43" s="1"/>
      <c r="H43" s="1"/>
      <c r="I43" s="83"/>
      <c r="J43" s="82"/>
    </row>
    <row r="44" spans="1:10" ht="12.75">
      <c r="A44" s="190" t="s">
        <v>438</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35" t="str">
        <f>+'Item 106, page 1 '!$B$46</f>
        <v>A gate obstruction charge of $1.50 will be assessed per pick up for opening, unlocking, or closing gates, or moving obstructions in order to pick up solid waste.</v>
      </c>
      <c r="C48" s="335"/>
      <c r="D48" s="335"/>
      <c r="E48" s="335"/>
      <c r="F48" s="335"/>
      <c r="G48" s="335"/>
      <c r="H48" s="335"/>
      <c r="I48" s="335"/>
      <c r="J48" s="82"/>
    </row>
    <row r="49" spans="1:10" ht="12.75">
      <c r="A49" s="87"/>
      <c r="B49" s="335"/>
      <c r="C49" s="335"/>
      <c r="D49" s="335"/>
      <c r="E49" s="335"/>
      <c r="F49" s="335"/>
      <c r="G49" s="335"/>
      <c r="H49" s="335"/>
      <c r="I49" s="335"/>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356">
        <f>+'Item 100, page 1'!I50:J50</f>
        <v>43312</v>
      </c>
      <c r="J52" s="357"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Sheet'!$B$52</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273">
        <f>+'Check Sheet'!$B$54</f>
        <v>43235</v>
      </c>
      <c r="C57" s="273">
        <f>+'Check Sheet'!C55</f>
        <v>0</v>
      </c>
      <c r="D57" s="80"/>
      <c r="E57" s="80"/>
      <c r="F57" s="80"/>
      <c r="G57" s="80"/>
      <c r="H57" s="70" t="s">
        <v>137</v>
      </c>
      <c r="I57" s="274">
        <f>+'Check Sheet'!$I$54</f>
        <v>43282</v>
      </c>
      <c r="J57" s="275">
        <f>+'Check Sheet'!I55</f>
        <v>0</v>
      </c>
    </row>
    <row r="58" spans="1:10" ht="12.75">
      <c r="A58" s="285" t="s">
        <v>17</v>
      </c>
      <c r="B58" s="286"/>
      <c r="C58" s="286"/>
      <c r="D58" s="286"/>
      <c r="E58" s="286"/>
      <c r="F58" s="286"/>
      <c r="G58" s="286"/>
      <c r="H58" s="286"/>
      <c r="I58" s="286"/>
      <c r="J58" s="287"/>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80" zoomScaleNormal="80" zoomScalePageLayoutView="0" workbookViewId="0" topLeftCell="A1">
      <selection activeCell="A31" sqref="A31"/>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435</v>
      </c>
      <c r="I2" s="130" t="s">
        <v>224</v>
      </c>
      <c r="J2" s="82"/>
    </row>
    <row r="3" spans="1:10" ht="12.75">
      <c r="A3" s="84"/>
      <c r="B3" s="83"/>
      <c r="C3" s="83"/>
      <c r="D3" s="83"/>
      <c r="E3" s="83"/>
      <c r="F3" s="83"/>
      <c r="G3" s="83"/>
      <c r="H3" s="188"/>
      <c r="I3" s="83"/>
      <c r="J3" s="82"/>
    </row>
    <row r="4" spans="1:15" ht="12.75">
      <c r="A4" s="84" t="s">
        <v>1</v>
      </c>
      <c r="B4" s="83"/>
      <c r="C4" s="83"/>
      <c r="D4" s="257" t="str">
        <f>+'Check Sheet'!$D$4</f>
        <v>Fiorito Enterprises, Inc. &amp; Rabanco Companies - G-60  </v>
      </c>
      <c r="E4" s="83"/>
      <c r="F4" s="83"/>
      <c r="G4" s="83"/>
      <c r="H4" s="83"/>
      <c r="I4" s="83"/>
      <c r="J4" s="82"/>
      <c r="K4" s="247"/>
      <c r="L4" s="247"/>
      <c r="M4" s="247"/>
      <c r="N4" s="247"/>
      <c r="O4" s="247"/>
    </row>
    <row r="5" spans="1:15" ht="12.75">
      <c r="A5" s="81" t="s">
        <v>2</v>
      </c>
      <c r="B5" s="80"/>
      <c r="C5" s="80"/>
      <c r="D5" s="258"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167</v>
      </c>
      <c r="B7" s="279"/>
      <c r="C7" s="279"/>
      <c r="D7" s="279"/>
      <c r="E7" s="279"/>
      <c r="F7" s="279"/>
      <c r="G7" s="279"/>
      <c r="H7" s="279"/>
      <c r="I7" s="279"/>
      <c r="J7" s="281"/>
      <c r="K7" s="247"/>
      <c r="L7" s="247"/>
      <c r="M7" s="247"/>
      <c r="N7" s="247"/>
      <c r="O7" s="247"/>
    </row>
    <row r="8" spans="1:15" ht="12.75">
      <c r="A8" s="352" t="s">
        <v>166</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5" ht="12.75">
      <c r="A11" s="109" t="str">
        <f>'Item 107'!A11</f>
        <v>Service Area: Unincorporated King County</v>
      </c>
      <c r="B11" s="83"/>
      <c r="C11" s="83"/>
      <c r="D11" s="83"/>
      <c r="E11" s="83"/>
      <c r="F11" s="83"/>
      <c r="G11" s="83"/>
      <c r="H11" s="83"/>
      <c r="I11" s="83"/>
      <c r="J11" s="82"/>
      <c r="K11" s="247"/>
      <c r="L11" s="247"/>
      <c r="M11" s="247"/>
      <c r="N11" s="247"/>
      <c r="O11" s="247"/>
    </row>
    <row r="12" spans="1:15" ht="12.75">
      <c r="A12" s="84"/>
      <c r="B12" s="83"/>
      <c r="C12" s="83"/>
      <c r="D12" s="83"/>
      <c r="E12" s="83"/>
      <c r="F12" s="83"/>
      <c r="G12" s="83"/>
      <c r="H12" s="83"/>
      <c r="I12" s="83"/>
      <c r="J12" s="82"/>
      <c r="K12" s="247"/>
      <c r="L12" s="247"/>
      <c r="M12" s="247"/>
      <c r="N12" s="247"/>
      <c r="O12" s="247"/>
    </row>
    <row r="13" spans="1:15" ht="12.75">
      <c r="A13" s="84"/>
      <c r="B13" s="108"/>
      <c r="C13" s="108"/>
      <c r="D13" s="355" t="s">
        <v>123</v>
      </c>
      <c r="E13" s="301"/>
      <c r="F13" s="301"/>
      <c r="G13" s="301"/>
      <c r="H13" s="301"/>
      <c r="I13" s="301"/>
      <c r="J13" s="302"/>
      <c r="K13" s="247"/>
      <c r="L13" s="247"/>
      <c r="M13" s="247"/>
      <c r="N13" s="247"/>
      <c r="O13" s="247"/>
    </row>
    <row r="14" spans="1:15" ht="12.75">
      <c r="A14" s="107" t="s">
        <v>124</v>
      </c>
      <c r="B14" s="106"/>
      <c r="C14" s="105"/>
      <c r="D14" s="104" t="s">
        <v>157</v>
      </c>
      <c r="E14" s="104" t="s">
        <v>156</v>
      </c>
      <c r="F14" s="104" t="s">
        <v>155</v>
      </c>
      <c r="G14" s="104" t="s">
        <v>154</v>
      </c>
      <c r="H14" s="104" t="s">
        <v>153</v>
      </c>
      <c r="I14" s="104" t="s">
        <v>165</v>
      </c>
      <c r="J14" s="104" t="s">
        <v>152</v>
      </c>
      <c r="K14" s="247"/>
      <c r="L14" s="247"/>
      <c r="M14" s="247"/>
      <c r="N14" s="247"/>
      <c r="O14" s="247"/>
    </row>
    <row r="15" spans="1:15" ht="12.75">
      <c r="A15" s="97" t="s">
        <v>126</v>
      </c>
      <c r="B15" s="96"/>
      <c r="C15" s="95"/>
      <c r="D15" s="259">
        <v>212.8</v>
      </c>
      <c r="E15" s="259">
        <v>243.16</v>
      </c>
      <c r="F15" s="259">
        <v>273.52</v>
      </c>
      <c r="G15" s="259">
        <v>303.88</v>
      </c>
      <c r="H15" s="259">
        <v>334.24</v>
      </c>
      <c r="I15" s="259">
        <v>364.6</v>
      </c>
      <c r="J15" s="259">
        <v>394.96</v>
      </c>
      <c r="K15" s="247"/>
      <c r="L15" s="247"/>
      <c r="M15" s="247"/>
      <c r="N15" s="247"/>
      <c r="O15" s="247"/>
    </row>
    <row r="16" spans="1:15" ht="12.75">
      <c r="A16" s="97" t="s">
        <v>127</v>
      </c>
      <c r="B16" s="96"/>
      <c r="C16" s="95"/>
      <c r="D16" s="260">
        <f>D15</f>
        <v>212.8</v>
      </c>
      <c r="E16" s="260">
        <f aca="true" t="shared" si="0" ref="E16:J16">E15</f>
        <v>243.16</v>
      </c>
      <c r="F16" s="260">
        <f t="shared" si="0"/>
        <v>273.52</v>
      </c>
      <c r="G16" s="260">
        <f t="shared" si="0"/>
        <v>303.88</v>
      </c>
      <c r="H16" s="260">
        <f t="shared" si="0"/>
        <v>334.24</v>
      </c>
      <c r="I16" s="260">
        <f t="shared" si="0"/>
        <v>364.6</v>
      </c>
      <c r="J16" s="260">
        <f t="shared" si="0"/>
        <v>394.96</v>
      </c>
      <c r="K16" s="247"/>
      <c r="L16" s="247"/>
      <c r="M16" s="247"/>
      <c r="N16" s="247"/>
      <c r="O16" s="247"/>
    </row>
    <row r="17" spans="1:15" ht="12.75">
      <c r="A17" s="100" t="s">
        <v>129</v>
      </c>
      <c r="B17" s="96"/>
      <c r="C17" s="95"/>
      <c r="D17" s="83"/>
      <c r="E17" s="83"/>
      <c r="F17" s="83"/>
      <c r="G17" s="83"/>
      <c r="H17" s="83"/>
      <c r="I17" s="83"/>
      <c r="J17" s="82"/>
      <c r="K17" s="247"/>
      <c r="L17" s="247"/>
      <c r="M17" s="247"/>
      <c r="N17" s="247"/>
      <c r="O17" s="247"/>
    </row>
    <row r="18" spans="1:15" ht="12.75">
      <c r="A18" s="97" t="s">
        <v>76</v>
      </c>
      <c r="B18" s="96"/>
      <c r="C18" s="95"/>
      <c r="D18" s="114" t="s">
        <v>151</v>
      </c>
      <c r="E18" s="114" t="s">
        <v>151</v>
      </c>
      <c r="F18" s="114" t="s">
        <v>151</v>
      </c>
      <c r="G18" s="114" t="s">
        <v>151</v>
      </c>
      <c r="H18" s="114" t="s">
        <v>151</v>
      </c>
      <c r="I18" s="114" t="s">
        <v>151</v>
      </c>
      <c r="J18" s="114" t="s">
        <v>151</v>
      </c>
      <c r="K18" s="247"/>
      <c r="L18" s="247"/>
      <c r="M18" s="247"/>
      <c r="N18" s="247"/>
      <c r="O18" s="247"/>
    </row>
    <row r="19" spans="1:15" ht="12.75">
      <c r="A19" s="84"/>
      <c r="B19" s="83"/>
      <c r="C19" s="83"/>
      <c r="D19" s="83"/>
      <c r="E19" s="83"/>
      <c r="F19" s="83"/>
      <c r="G19" s="83"/>
      <c r="H19" s="83"/>
      <c r="I19" s="83"/>
      <c r="J19" s="82"/>
      <c r="K19" s="247"/>
      <c r="L19" s="247"/>
      <c r="M19" s="247"/>
      <c r="N19" s="247"/>
      <c r="O19" s="247"/>
    </row>
    <row r="20" spans="1:15" ht="12.75">
      <c r="A20" s="84"/>
      <c r="B20" s="83"/>
      <c r="C20" s="83"/>
      <c r="D20" s="83"/>
      <c r="E20" s="83"/>
      <c r="F20" s="83"/>
      <c r="G20" s="83"/>
      <c r="H20" s="83"/>
      <c r="I20" s="83"/>
      <c r="J20" s="82"/>
      <c r="K20" s="247"/>
      <c r="L20" s="247"/>
      <c r="M20" s="247"/>
      <c r="N20" s="247"/>
      <c r="O20" s="247"/>
    </row>
    <row r="21" spans="1:15" ht="12.75">
      <c r="A21" s="87" t="s">
        <v>131</v>
      </c>
      <c r="B21" s="86" t="s">
        <v>150</v>
      </c>
      <c r="C21" s="83"/>
      <c r="D21" s="83"/>
      <c r="E21" s="83"/>
      <c r="F21" s="83"/>
      <c r="G21" s="83"/>
      <c r="H21" s="83"/>
      <c r="I21" s="83"/>
      <c r="J21" s="82"/>
      <c r="K21" s="247"/>
      <c r="L21" s="247"/>
      <c r="M21" s="247"/>
      <c r="N21" s="247"/>
      <c r="O21" s="247"/>
    </row>
    <row r="22" spans="1:15" ht="12.75">
      <c r="A22" s="93" t="s">
        <v>149</v>
      </c>
      <c r="B22" s="86" t="s">
        <v>422</v>
      </c>
      <c r="C22" s="83"/>
      <c r="D22" s="83"/>
      <c r="E22" s="83"/>
      <c r="F22" s="83"/>
      <c r="G22" s="83"/>
      <c r="H22" s="83"/>
      <c r="I22" s="83"/>
      <c r="J22" s="82"/>
      <c r="K22" s="247"/>
      <c r="L22" s="247"/>
      <c r="M22" s="247"/>
      <c r="N22" s="247"/>
      <c r="O22" s="247"/>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7"/>
      <c r="L23" s="247">
        <v>2.85</v>
      </c>
      <c r="M23" s="247"/>
      <c r="N23" s="247"/>
      <c r="O23" s="247"/>
    </row>
    <row r="24" spans="1:15" ht="12.75">
      <c r="A24" s="87"/>
      <c r="B24" s="86" t="s">
        <v>164</v>
      </c>
      <c r="C24" s="83"/>
      <c r="D24" s="83"/>
      <c r="E24" s="83"/>
      <c r="F24" s="83"/>
      <c r="G24" s="83"/>
      <c r="H24" s="83"/>
      <c r="I24" s="83"/>
      <c r="J24" s="82"/>
      <c r="K24" s="247"/>
      <c r="L24" s="247"/>
      <c r="M24" s="247"/>
      <c r="N24" s="247"/>
      <c r="O24" s="247"/>
    </row>
    <row r="25" spans="1:15" ht="12.75">
      <c r="A25" s="87" t="s">
        <v>163</v>
      </c>
      <c r="B25" s="86" t="s">
        <v>162</v>
      </c>
      <c r="C25" s="83"/>
      <c r="D25" s="83"/>
      <c r="E25" s="83"/>
      <c r="F25" s="83"/>
      <c r="G25" s="83"/>
      <c r="H25" s="83"/>
      <c r="I25" s="83"/>
      <c r="J25" s="82"/>
      <c r="K25" s="247"/>
      <c r="L25" s="247"/>
      <c r="M25" s="247"/>
      <c r="N25" s="247"/>
      <c r="O25" s="247"/>
    </row>
    <row r="26" spans="1:15" ht="12.75">
      <c r="A26" s="92" t="s">
        <v>119</v>
      </c>
      <c r="B26" s="89" t="s">
        <v>161</v>
      </c>
      <c r="C26" s="88"/>
      <c r="D26" s="88"/>
      <c r="E26" s="88"/>
      <c r="F26" s="88"/>
      <c r="G26" s="88"/>
      <c r="H26" s="88"/>
      <c r="I26" s="88"/>
      <c r="J26" s="91" t="s">
        <v>119</v>
      </c>
      <c r="K26" s="247"/>
      <c r="L26" s="247"/>
      <c r="M26" s="247"/>
      <c r="N26" s="247"/>
      <c r="O26" s="247"/>
    </row>
    <row r="27" spans="1:15" ht="12.75">
      <c r="A27" s="87" t="s">
        <v>82</v>
      </c>
      <c r="B27" s="48" t="str">
        <f>+'Item 106, page 1 '!B38</f>
        <v>Recycling debit/&lt;credit&gt; (if applicable) is: ($1.84)(R) per yard.</v>
      </c>
      <c r="C27" s="83"/>
      <c r="D27" s="83"/>
      <c r="E27" s="83"/>
      <c r="F27" s="83"/>
      <c r="G27" s="83"/>
      <c r="H27" s="83"/>
      <c r="I27" s="83"/>
      <c r="J27" s="82"/>
      <c r="K27" s="247"/>
      <c r="L27" s="247"/>
      <c r="M27" s="247"/>
      <c r="N27" s="247"/>
      <c r="O27" s="247"/>
    </row>
    <row r="28" spans="1:15" ht="12.75">
      <c r="A28" s="87"/>
      <c r="B28" s="86"/>
      <c r="C28" s="83"/>
      <c r="D28" s="83"/>
      <c r="E28" s="83"/>
      <c r="F28" s="83"/>
      <c r="G28" s="83"/>
      <c r="H28" s="83"/>
      <c r="I28" s="83"/>
      <c r="J28" s="82"/>
      <c r="K28" s="247"/>
      <c r="L28" s="247"/>
      <c r="M28" s="247"/>
      <c r="N28" s="247"/>
      <c r="O28" s="247"/>
    </row>
    <row r="29" spans="1:15" ht="12.75">
      <c r="A29" s="87" t="s">
        <v>86</v>
      </c>
      <c r="B29" s="11" t="str">
        <f>'Item 106, page 1 '!B36</f>
        <v>Rates contained in this item include $6.07 per yard for recycling services.</v>
      </c>
      <c r="C29" s="83"/>
      <c r="D29" s="83"/>
      <c r="E29" s="83"/>
      <c r="F29" s="83"/>
      <c r="G29" s="83"/>
      <c r="H29" s="83"/>
      <c r="I29" s="83"/>
      <c r="J29" s="82"/>
      <c r="K29" s="247"/>
      <c r="L29" s="247"/>
      <c r="M29" s="247"/>
      <c r="N29" s="247"/>
      <c r="O29" s="247"/>
    </row>
    <row r="30" spans="1:15" ht="12.75">
      <c r="A30" s="190" t="s">
        <v>442</v>
      </c>
      <c r="B30" s="1"/>
      <c r="C30" s="1"/>
      <c r="D30" s="1"/>
      <c r="E30" s="1"/>
      <c r="F30" s="1"/>
      <c r="G30" s="1"/>
      <c r="H30" s="1"/>
      <c r="I30" s="83"/>
      <c r="J30" s="82"/>
      <c r="K30" s="247"/>
      <c r="L30" s="247"/>
      <c r="M30" s="247"/>
      <c r="N30" s="247"/>
      <c r="O30" s="247"/>
    </row>
    <row r="31" spans="1:10" ht="12.75">
      <c r="A31" s="190" t="s">
        <v>439</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423</v>
      </c>
      <c r="C34" s="83"/>
      <c r="D34" s="83"/>
      <c r="E34" s="83"/>
      <c r="F34" s="83"/>
      <c r="G34" s="83"/>
      <c r="H34" s="83"/>
      <c r="I34" s="83"/>
      <c r="J34" s="82"/>
    </row>
    <row r="35" spans="1:10" ht="12.75">
      <c r="A35" s="86"/>
      <c r="B35" s="86"/>
      <c r="C35" s="83"/>
      <c r="D35" s="83"/>
      <c r="E35" s="83"/>
      <c r="F35" s="83"/>
      <c r="G35" s="83"/>
      <c r="H35" s="83"/>
      <c r="I35" s="83"/>
      <c r="J35" s="82"/>
    </row>
    <row r="36" spans="2:10" ht="12.75">
      <c r="B36" s="335" t="str">
        <f>+'Item 106, page 1 '!$B$46</f>
        <v>A gate obstruction charge of $1.50 will be assessed per pick up for opening, unlocking, or closing gates, or moving obstructions in order to pick up solid waste.</v>
      </c>
      <c r="C36" s="335"/>
      <c r="D36" s="335"/>
      <c r="E36" s="335"/>
      <c r="F36" s="335"/>
      <c r="G36" s="335"/>
      <c r="H36" s="335"/>
      <c r="I36" s="335"/>
      <c r="J36" s="82"/>
    </row>
    <row r="37" spans="1:10" ht="12.75">
      <c r="A37" s="87"/>
      <c r="B37" s="335"/>
      <c r="C37" s="335"/>
      <c r="D37" s="335"/>
      <c r="E37" s="335"/>
      <c r="F37" s="335"/>
      <c r="G37" s="335"/>
      <c r="H37" s="335"/>
      <c r="I37" s="335"/>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356">
        <f>+'Item 100, page 1'!I50:J50</f>
        <v>43312</v>
      </c>
      <c r="J40" s="357"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Sheet'!$B$52</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273">
        <f>+'Check Sheet'!$B$54</f>
        <v>43235</v>
      </c>
      <c r="C45" s="273">
        <f>+'Check Sheet'!C43</f>
        <v>0</v>
      </c>
      <c r="D45" s="80"/>
      <c r="E45" s="80"/>
      <c r="F45" s="80"/>
      <c r="H45" s="70" t="s">
        <v>137</v>
      </c>
      <c r="I45" s="274">
        <f>+'Check Sheet'!$I$54</f>
        <v>43282</v>
      </c>
      <c r="J45" s="275" t="str">
        <f>+'Check Sheet'!I43</f>
        <v>Current Revision</v>
      </c>
    </row>
    <row r="46" spans="1:10" ht="12.75">
      <c r="A46" s="285" t="s">
        <v>17</v>
      </c>
      <c r="B46" s="286"/>
      <c r="C46" s="286"/>
      <c r="D46" s="286"/>
      <c r="E46" s="286"/>
      <c r="F46" s="286"/>
      <c r="G46" s="286"/>
      <c r="H46" s="286"/>
      <c r="I46" s="286"/>
      <c r="J46" s="287"/>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B1">
      <selection activeCell="M6" sqref="M6:N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225</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211</v>
      </c>
      <c r="B8" s="279"/>
      <c r="C8" s="279"/>
      <c r="D8" s="279"/>
      <c r="E8" s="279"/>
      <c r="F8" s="279"/>
      <c r="G8" s="279"/>
      <c r="H8" s="279"/>
      <c r="I8" s="279"/>
      <c r="J8" s="281"/>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371" t="s">
        <v>208</v>
      </c>
      <c r="F13" s="372"/>
      <c r="G13" s="124"/>
      <c r="H13" s="125"/>
      <c r="I13" s="371" t="s">
        <v>207</v>
      </c>
      <c r="J13" s="372"/>
    </row>
    <row r="14" spans="1:10" ht="12.75">
      <c r="A14" s="84"/>
      <c r="B14" s="83"/>
      <c r="C14" s="370" t="s">
        <v>206</v>
      </c>
      <c r="D14" s="354"/>
      <c r="E14" s="370" t="s">
        <v>205</v>
      </c>
      <c r="F14" s="354"/>
      <c r="G14" s="370" t="s">
        <v>204</v>
      </c>
      <c r="H14" s="354"/>
      <c r="I14" s="370" t="s">
        <v>203</v>
      </c>
      <c r="J14" s="354"/>
    </row>
    <row r="15" spans="1:13" ht="12.75">
      <c r="A15" s="109"/>
      <c r="B15" s="83"/>
      <c r="C15" s="334" t="s">
        <v>202</v>
      </c>
      <c r="D15" s="304"/>
      <c r="E15" s="334" t="s">
        <v>202</v>
      </c>
      <c r="F15" s="304"/>
      <c r="G15" s="334" t="s">
        <v>201</v>
      </c>
      <c r="H15" s="304"/>
      <c r="I15" s="334" t="s">
        <v>200</v>
      </c>
      <c r="J15" s="304"/>
      <c r="L15" s="194"/>
      <c r="M15" s="194"/>
    </row>
    <row r="16" spans="1:14" ht="19.5" customHeight="1">
      <c r="A16" s="117" t="s">
        <v>199</v>
      </c>
      <c r="B16" s="95"/>
      <c r="C16" s="293" t="str">
        <f>TEXT(L16*(1+$M$6)+0.03,"$0.00 (A)")</f>
        <v>$15.02 (A)</v>
      </c>
      <c r="D16" s="294" t="str">
        <f>TEXT(M16*(1+'[1]Combined LG'!$G$6),"$0.00 (A)")</f>
        <v>$1.01 (A)</v>
      </c>
      <c r="E16" s="362" t="str">
        <f>C16</f>
        <v>$15.02 (A)</v>
      </c>
      <c r="F16" s="363"/>
      <c r="G16" s="362" t="str">
        <f>E16</f>
        <v>$15.02 (A)</v>
      </c>
      <c r="H16" s="363"/>
      <c r="I16" s="293" t="str">
        <f>TEXT(M16*(1+M6)+N16,"$0.00 (A)")</f>
        <v>$1.10 (A)</v>
      </c>
      <c r="J16" s="294" t="str">
        <f>TEXT(S16*(1+'[1]Combined LG'!$G$6),"$0.00 (A)")</f>
        <v>$0.00 (A)</v>
      </c>
      <c r="L16" s="194">
        <v>12.95</v>
      </c>
      <c r="M16" s="194">
        <v>0.93</v>
      </c>
      <c r="N16" s="78">
        <v>0.02</v>
      </c>
    </row>
    <row r="17" spans="1:13" ht="12.75">
      <c r="A17" s="113" t="s">
        <v>197</v>
      </c>
      <c r="B17" s="111"/>
      <c r="C17" s="358"/>
      <c r="D17" s="364"/>
      <c r="E17" s="358"/>
      <c r="F17" s="359"/>
      <c r="G17" s="358"/>
      <c r="H17" s="359"/>
      <c r="I17" s="358"/>
      <c r="J17" s="359"/>
      <c r="L17" s="194"/>
      <c r="M17" s="194"/>
    </row>
    <row r="18" spans="1:13" ht="12.75">
      <c r="A18" s="126" t="s">
        <v>198</v>
      </c>
      <c r="B18" s="79"/>
      <c r="C18" s="360"/>
      <c r="D18" s="365"/>
      <c r="E18" s="360"/>
      <c r="F18" s="361"/>
      <c r="G18" s="360"/>
      <c r="H18" s="361"/>
      <c r="I18" s="360"/>
      <c r="J18" s="361"/>
      <c r="L18" s="194"/>
      <c r="M18" s="194"/>
    </row>
    <row r="19" spans="1:10" ht="12.75">
      <c r="A19" s="113" t="s">
        <v>197</v>
      </c>
      <c r="B19" s="111"/>
      <c r="C19" s="366" t="str">
        <f>C16</f>
        <v>$15.02 (A)</v>
      </c>
      <c r="D19" s="367"/>
      <c r="E19" s="366" t="str">
        <f>C19</f>
        <v>$15.02 (A)</v>
      </c>
      <c r="F19" s="367"/>
      <c r="G19" s="366" t="str">
        <f>E19</f>
        <v>$15.02 (A)</v>
      </c>
      <c r="H19" s="367"/>
      <c r="I19" s="366" t="str">
        <f>I16</f>
        <v>$1.10 (A)</v>
      </c>
      <c r="J19" s="367"/>
    </row>
    <row r="20" spans="1:10" ht="12.75">
      <c r="A20" s="126" t="s">
        <v>196</v>
      </c>
      <c r="B20" s="79"/>
      <c r="C20" s="368"/>
      <c r="D20" s="369"/>
      <c r="E20" s="368"/>
      <c r="F20" s="369"/>
      <c r="G20" s="368"/>
      <c r="H20" s="369"/>
      <c r="I20" s="368"/>
      <c r="J20" s="369"/>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31" t="str">
        <f>+'Check Sheet'!$B$52</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282">
        <f>+'Check Sheet'!$B$54</f>
        <v>43235</v>
      </c>
      <c r="C39" s="282">
        <f>+'Check Sheet'!C38</f>
        <v>1</v>
      </c>
      <c r="D39" s="80"/>
      <c r="E39" s="80"/>
      <c r="F39" s="80"/>
      <c r="H39" s="70" t="s">
        <v>137</v>
      </c>
      <c r="I39" s="283">
        <f>+'Check Sheet'!$I$54</f>
        <v>43282</v>
      </c>
      <c r="J39" s="284">
        <f>+'Check Sheet'!I38</f>
        <v>0</v>
      </c>
    </row>
    <row r="40" spans="1:10" ht="12.75">
      <c r="A40" s="285" t="s">
        <v>17</v>
      </c>
      <c r="B40" s="286"/>
      <c r="C40" s="286"/>
      <c r="D40" s="286"/>
      <c r="E40" s="286"/>
      <c r="F40" s="286"/>
      <c r="G40" s="286"/>
      <c r="H40" s="286"/>
      <c r="I40" s="286"/>
      <c r="J40" s="287"/>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226</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352</v>
      </c>
      <c r="B8" s="279"/>
      <c r="C8" s="279"/>
      <c r="D8" s="279"/>
      <c r="E8" s="279"/>
      <c r="F8" s="279"/>
      <c r="G8" s="279"/>
      <c r="H8" s="279"/>
      <c r="I8" s="279"/>
      <c r="J8" s="281"/>
    </row>
    <row r="9" spans="1:10" ht="12.75">
      <c r="A9" s="84"/>
      <c r="B9" s="83"/>
      <c r="C9" s="83"/>
      <c r="D9" s="83"/>
      <c r="E9" s="83"/>
      <c r="F9" s="83"/>
      <c r="G9" s="83"/>
      <c r="H9" s="83"/>
      <c r="I9" s="83"/>
      <c r="J9" s="82"/>
    </row>
    <row r="10" spans="1:10" ht="12.75">
      <c r="A10" s="109" t="s">
        <v>353</v>
      </c>
      <c r="B10" s="83"/>
      <c r="C10" s="83"/>
      <c r="D10" s="83"/>
      <c r="E10" s="83"/>
      <c r="F10" s="83"/>
      <c r="G10" s="83"/>
      <c r="H10" s="83"/>
      <c r="I10" s="83"/>
      <c r="J10" s="82"/>
    </row>
    <row r="11" spans="1:10" ht="12.75">
      <c r="A11" s="84" t="s">
        <v>354</v>
      </c>
      <c r="B11" s="83"/>
      <c r="C11" s="83"/>
      <c r="D11" s="83"/>
      <c r="E11" s="83"/>
      <c r="F11" s="83"/>
      <c r="G11" s="83"/>
      <c r="H11" s="83"/>
      <c r="I11" s="83"/>
      <c r="J11" s="82"/>
    </row>
    <row r="12" spans="1:10" ht="12.75">
      <c r="A12" s="84" t="s">
        <v>355</v>
      </c>
      <c r="B12" s="83"/>
      <c r="C12" s="83"/>
      <c r="D12" s="83"/>
      <c r="E12" s="83"/>
      <c r="F12" s="83"/>
      <c r="G12" s="83"/>
      <c r="H12" s="83"/>
      <c r="I12" s="83"/>
      <c r="J12" s="82"/>
    </row>
    <row r="13" spans="1:10" ht="12.75">
      <c r="A13" s="84" t="s">
        <v>356</v>
      </c>
      <c r="B13" s="83"/>
      <c r="C13" s="83"/>
      <c r="D13" s="83"/>
      <c r="E13" s="83"/>
      <c r="F13" s="83"/>
      <c r="G13" s="83"/>
      <c r="H13" s="83"/>
      <c r="I13" s="83"/>
      <c r="J13" s="82"/>
    </row>
    <row r="14" spans="1:10" ht="12.75">
      <c r="A14" s="200" t="s">
        <v>359</v>
      </c>
      <c r="B14" s="83"/>
      <c r="C14" s="83"/>
      <c r="D14" s="83"/>
      <c r="E14" s="83"/>
      <c r="F14" s="83"/>
      <c r="G14" s="83"/>
      <c r="H14" s="83"/>
      <c r="I14" s="83"/>
      <c r="J14" s="82"/>
    </row>
    <row r="15" spans="1:13" ht="12.75">
      <c r="A15" s="200" t="s">
        <v>360</v>
      </c>
      <c r="B15" s="83"/>
      <c r="C15" s="83"/>
      <c r="D15" s="83"/>
      <c r="E15" s="83"/>
      <c r="F15" s="83"/>
      <c r="G15" s="83"/>
      <c r="H15" s="83"/>
      <c r="I15" s="83"/>
      <c r="J15" s="82"/>
      <c r="L15" s="194"/>
      <c r="M15" s="194"/>
    </row>
    <row r="16" spans="1:13" ht="12.75">
      <c r="A16" s="84" t="s">
        <v>357</v>
      </c>
      <c r="B16" s="83"/>
      <c r="C16" s="83"/>
      <c r="D16" s="83"/>
      <c r="E16" s="83"/>
      <c r="F16" s="83"/>
      <c r="G16" s="83"/>
      <c r="H16" s="83"/>
      <c r="I16" s="83"/>
      <c r="J16" s="82"/>
      <c r="L16" s="194">
        <v>12.95</v>
      </c>
      <c r="M16" s="194">
        <v>0.93</v>
      </c>
    </row>
    <row r="17" spans="1:13" ht="12.75">
      <c r="A17" s="200" t="s">
        <v>358</v>
      </c>
      <c r="B17" s="83"/>
      <c r="C17" s="83"/>
      <c r="D17" s="83"/>
      <c r="E17" s="83"/>
      <c r="F17" s="83"/>
      <c r="G17" s="83"/>
      <c r="H17" s="83"/>
      <c r="I17" s="83"/>
      <c r="J17" s="82"/>
      <c r="L17" s="194"/>
      <c r="M17" s="194"/>
    </row>
    <row r="18" spans="2:13" ht="12.75">
      <c r="B18" s="83"/>
      <c r="C18" s="83"/>
      <c r="D18" s="83"/>
      <c r="E18" s="83"/>
      <c r="F18" s="83"/>
      <c r="G18" s="83"/>
      <c r="H18" s="83"/>
      <c r="I18" s="83"/>
      <c r="J18" s="82"/>
      <c r="L18" s="194"/>
      <c r="M18" s="194"/>
    </row>
    <row r="19" spans="1:10" ht="12.75">
      <c r="A19" s="109" t="s">
        <v>361</v>
      </c>
      <c r="B19" s="83"/>
      <c r="C19" s="83"/>
      <c r="D19" s="83"/>
      <c r="E19" s="83"/>
      <c r="F19" s="83"/>
      <c r="G19" s="83"/>
      <c r="H19" s="83"/>
      <c r="I19" s="83"/>
      <c r="J19" s="82"/>
    </row>
    <row r="20" spans="1:10" ht="12.75">
      <c r="A20" s="84" t="s">
        <v>362</v>
      </c>
      <c r="B20" s="83"/>
      <c r="C20" s="83"/>
      <c r="D20" s="83"/>
      <c r="E20" s="83"/>
      <c r="F20" s="83"/>
      <c r="G20" s="83"/>
      <c r="H20" s="83"/>
      <c r="I20" s="83"/>
      <c r="J20" s="82"/>
    </row>
    <row r="21" spans="1:10" ht="12.75">
      <c r="A21" s="84" t="s">
        <v>363</v>
      </c>
      <c r="B21" s="83"/>
      <c r="C21" s="83"/>
      <c r="D21" s="83"/>
      <c r="E21" s="83"/>
      <c r="F21" s="83"/>
      <c r="G21" s="83"/>
      <c r="H21" s="83"/>
      <c r="I21" s="83"/>
      <c r="J21" s="82"/>
    </row>
    <row r="22" spans="1:10" ht="12.75">
      <c r="A22" s="84" t="s">
        <v>366</v>
      </c>
      <c r="B22" s="83"/>
      <c r="C22" s="83"/>
      <c r="D22" s="83"/>
      <c r="E22" s="83"/>
      <c r="F22" s="83"/>
      <c r="G22" s="83"/>
      <c r="H22" s="83"/>
      <c r="I22" s="83"/>
      <c r="J22" s="82"/>
    </row>
    <row r="23" spans="1:10" ht="12.75">
      <c r="A23" s="84" t="s">
        <v>364</v>
      </c>
      <c r="B23" s="83"/>
      <c r="C23" s="83"/>
      <c r="D23" s="83"/>
      <c r="E23" s="83"/>
      <c r="F23" s="83"/>
      <c r="G23" s="83"/>
      <c r="H23" s="83"/>
      <c r="I23" s="83"/>
      <c r="J23" s="82"/>
    </row>
    <row r="24" spans="1:10" ht="12.75">
      <c r="A24" s="84" t="s">
        <v>365</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367</v>
      </c>
      <c r="B26" s="83"/>
      <c r="C26" s="83"/>
      <c r="D26" s="88"/>
      <c r="E26" s="88"/>
      <c r="F26" s="88"/>
      <c r="G26" s="88"/>
      <c r="H26" s="83"/>
      <c r="I26" s="83"/>
      <c r="J26" s="82"/>
    </row>
    <row r="27" spans="1:10" ht="12.75">
      <c r="A27" s="84" t="s">
        <v>368</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78" t="s">
        <v>377</v>
      </c>
      <c r="F29" s="378"/>
      <c r="G29" s="378"/>
      <c r="H29" s="378"/>
      <c r="I29" s="201"/>
      <c r="J29" s="202"/>
    </row>
    <row r="30" spans="1:10" ht="25.5">
      <c r="A30" s="84"/>
      <c r="B30" s="80" t="s">
        <v>369</v>
      </c>
      <c r="C30" s="80"/>
      <c r="D30" s="203"/>
      <c r="E30" s="204" t="s">
        <v>375</v>
      </c>
      <c r="F30" s="377" t="s">
        <v>376</v>
      </c>
      <c r="G30" s="377"/>
      <c r="H30" s="204" t="s">
        <v>204</v>
      </c>
      <c r="I30" s="83"/>
      <c r="J30" s="82"/>
    </row>
    <row r="31" spans="1:17" ht="12.75">
      <c r="A31" s="84"/>
      <c r="B31" s="380" t="s">
        <v>370</v>
      </c>
      <c r="C31" s="380"/>
      <c r="D31" s="380"/>
      <c r="E31" s="83"/>
      <c r="F31" s="83"/>
      <c r="G31" s="83"/>
      <c r="H31" s="83"/>
      <c r="I31" s="83"/>
      <c r="J31" s="82"/>
      <c r="Q31" s="245" t="s">
        <v>420</v>
      </c>
    </row>
    <row r="32" spans="1:20" ht="12.75">
      <c r="A32" s="84"/>
      <c r="B32" s="373" t="s">
        <v>371</v>
      </c>
      <c r="C32" s="373"/>
      <c r="D32" s="373"/>
      <c r="E32" s="244">
        <f>+L32</f>
        <v>75</v>
      </c>
      <c r="F32" s="244">
        <f>+M32</f>
        <v>35</v>
      </c>
      <c r="H32" s="244">
        <f>+O32</f>
        <v>75</v>
      </c>
      <c r="I32" s="83"/>
      <c r="J32" s="82"/>
      <c r="L32" s="194">
        <v>75</v>
      </c>
      <c r="M32" s="194">
        <v>35</v>
      </c>
      <c r="N32" s="194"/>
      <c r="O32" s="194">
        <f>L32</f>
        <v>75</v>
      </c>
      <c r="Q32" s="149" t="str">
        <f>TEXT(L32*(1+$M$6),"$0.00")&amp;" (A)"</f>
        <v>$86.82 (A)</v>
      </c>
      <c r="R32" s="379" t="str">
        <f>TEXT(M32*(1+$M$6),"$0.00")&amp;" (A)"</f>
        <v>$40.52 (A)</v>
      </c>
      <c r="S32" s="379"/>
      <c r="T32" s="149" t="str">
        <f>TEXT(O32*(1+$M$6),"$0.00")&amp;" (A)"</f>
        <v>$86.82 (A)</v>
      </c>
    </row>
    <row r="33" spans="1:20" ht="12.75">
      <c r="A33" s="84"/>
      <c r="B33" s="373" t="s">
        <v>372</v>
      </c>
      <c r="C33" s="373"/>
      <c r="D33" s="373"/>
      <c r="E33" s="244">
        <f aca="true" t="shared" si="0" ref="E33:E38">+L33</f>
        <v>75</v>
      </c>
      <c r="F33" s="244">
        <f aca="true" t="shared" si="1" ref="F33:H38">+M33</f>
        <v>35</v>
      </c>
      <c r="H33" s="244">
        <f t="shared" si="1"/>
        <v>75</v>
      </c>
      <c r="I33" s="83"/>
      <c r="J33" s="82"/>
      <c r="L33" s="194">
        <f>L32</f>
        <v>75</v>
      </c>
      <c r="M33" s="194">
        <f>M32</f>
        <v>35</v>
      </c>
      <c r="N33" s="194"/>
      <c r="O33" s="194">
        <f>O32</f>
        <v>75</v>
      </c>
      <c r="Q33" s="146" t="str">
        <f>Q32</f>
        <v>$86.82 (A)</v>
      </c>
      <c r="R33" s="374" t="str">
        <f>R32</f>
        <v>$40.52 (A)</v>
      </c>
      <c r="S33" s="374"/>
      <c r="T33" s="146" t="str">
        <f>T32</f>
        <v>$86.82 (A)</v>
      </c>
    </row>
    <row r="34" spans="1:20" ht="12.75">
      <c r="A34" s="84"/>
      <c r="B34" s="373" t="s">
        <v>373</v>
      </c>
      <c r="C34" s="373"/>
      <c r="D34" s="373"/>
      <c r="E34" s="244">
        <f t="shared" si="0"/>
        <v>75</v>
      </c>
      <c r="F34" s="244">
        <f t="shared" si="1"/>
        <v>35</v>
      </c>
      <c r="H34" s="244">
        <f t="shared" si="1"/>
        <v>75</v>
      </c>
      <c r="I34" s="83"/>
      <c r="J34" s="82"/>
      <c r="L34" s="194">
        <f>L33</f>
        <v>75</v>
      </c>
      <c r="M34" s="194">
        <f>M33</f>
        <v>35</v>
      </c>
      <c r="N34" s="194"/>
      <c r="O34" s="194">
        <f>O33</f>
        <v>75</v>
      </c>
      <c r="Q34" s="146" t="str">
        <f>Q33</f>
        <v>$86.82 (A)</v>
      </c>
      <c r="R34" s="374" t="str">
        <f>R33</f>
        <v>$40.52 (A)</v>
      </c>
      <c r="S34" s="374"/>
      <c r="T34" s="146" t="str">
        <f>T33</f>
        <v>$86.82 (A)</v>
      </c>
    </row>
    <row r="35" spans="1:20" ht="12.75">
      <c r="A35" s="84"/>
      <c r="B35" s="375" t="s">
        <v>374</v>
      </c>
      <c r="C35" s="375"/>
      <c r="D35" s="375"/>
      <c r="F35" s="244"/>
      <c r="H35" s="244"/>
      <c r="I35" s="83"/>
      <c r="J35" s="82"/>
      <c r="L35" s="194"/>
      <c r="M35" s="194"/>
      <c r="N35" s="194"/>
      <c r="O35" s="194"/>
      <c r="Q35" s="83"/>
      <c r="R35" s="376"/>
      <c r="S35" s="376"/>
      <c r="T35" s="83"/>
    </row>
    <row r="36" spans="1:20" ht="12.75">
      <c r="A36" s="84"/>
      <c r="B36" s="373" t="s">
        <v>371</v>
      </c>
      <c r="C36" s="373"/>
      <c r="D36" s="373"/>
      <c r="E36" s="244">
        <f t="shared" si="0"/>
        <v>75</v>
      </c>
      <c r="F36" s="244">
        <f t="shared" si="1"/>
        <v>35</v>
      </c>
      <c r="H36" s="244">
        <f t="shared" si="1"/>
        <v>75</v>
      </c>
      <c r="I36" s="83"/>
      <c r="J36" s="82"/>
      <c r="L36" s="194">
        <f>L34</f>
        <v>75</v>
      </c>
      <c r="M36" s="194">
        <f>M34</f>
        <v>35</v>
      </c>
      <c r="N36" s="194"/>
      <c r="O36" s="194">
        <f>O34</f>
        <v>75</v>
      </c>
      <c r="Q36" s="146" t="str">
        <f>Q32</f>
        <v>$86.82 (A)</v>
      </c>
      <c r="R36" s="374" t="str">
        <f>R34</f>
        <v>$40.52 (A)</v>
      </c>
      <c r="S36" s="374"/>
      <c r="T36" s="146" t="str">
        <f>T32</f>
        <v>$86.82 (A)</v>
      </c>
    </row>
    <row r="37" spans="1:20" ht="12.75">
      <c r="A37" s="84"/>
      <c r="B37" s="373" t="s">
        <v>372</v>
      </c>
      <c r="C37" s="373"/>
      <c r="D37" s="373"/>
      <c r="E37" s="244">
        <f t="shared" si="0"/>
        <v>75</v>
      </c>
      <c r="F37" s="244">
        <f t="shared" si="1"/>
        <v>35</v>
      </c>
      <c r="H37" s="244">
        <f t="shared" si="1"/>
        <v>75</v>
      </c>
      <c r="I37" s="83"/>
      <c r="J37" s="82"/>
      <c r="L37" s="194">
        <f>L36</f>
        <v>75</v>
      </c>
      <c r="M37" s="194">
        <f>M36</f>
        <v>35</v>
      </c>
      <c r="N37" s="194"/>
      <c r="O37" s="194">
        <f>O36</f>
        <v>75</v>
      </c>
      <c r="Q37" s="146" t="str">
        <f>Q36</f>
        <v>$86.82 (A)</v>
      </c>
      <c r="R37" s="374" t="str">
        <f>R36</f>
        <v>$40.52 (A)</v>
      </c>
      <c r="S37" s="374"/>
      <c r="T37" s="146" t="str">
        <f>T36</f>
        <v>$86.82 (A)</v>
      </c>
    </row>
    <row r="38" spans="1:20" ht="12.75">
      <c r="A38" s="84"/>
      <c r="B38" s="373" t="s">
        <v>373</v>
      </c>
      <c r="C38" s="373"/>
      <c r="D38" s="373"/>
      <c r="E38" s="244">
        <f t="shared" si="0"/>
        <v>75</v>
      </c>
      <c r="F38" s="244">
        <f t="shared" si="1"/>
        <v>35</v>
      </c>
      <c r="H38" s="244">
        <f t="shared" si="1"/>
        <v>75</v>
      </c>
      <c r="I38" s="83"/>
      <c r="J38" s="82"/>
      <c r="L38" s="194">
        <f>L37</f>
        <v>75</v>
      </c>
      <c r="M38" s="194">
        <f>M37</f>
        <v>35</v>
      </c>
      <c r="N38" s="194"/>
      <c r="O38" s="194">
        <f>O37</f>
        <v>75</v>
      </c>
      <c r="Q38" s="146" t="str">
        <f>Q37</f>
        <v>$86.82 (A)</v>
      </c>
      <c r="R38" s="374" t="str">
        <f>R37</f>
        <v>$40.52 (A)</v>
      </c>
      <c r="S38" s="374"/>
      <c r="T38" s="146" t="str">
        <f>T37</f>
        <v>$86.82 (A)</v>
      </c>
    </row>
    <row r="39" spans="1:15" ht="12.75">
      <c r="A39" s="81"/>
      <c r="B39" s="80"/>
      <c r="C39" s="80"/>
      <c r="D39" s="80"/>
      <c r="E39" s="80"/>
      <c r="F39" s="80"/>
      <c r="G39" s="80"/>
      <c r="H39" s="80"/>
      <c r="I39" s="80"/>
      <c r="J39" s="79"/>
      <c r="L39" s="194"/>
      <c r="M39" s="194"/>
      <c r="N39" s="194"/>
      <c r="O39" s="194"/>
    </row>
    <row r="40" spans="1:10" ht="12.75">
      <c r="A40" s="23" t="s">
        <v>98</v>
      </c>
      <c r="B40" s="131" t="str">
        <f>+'Check Sheet'!$B$52</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282">
        <f>+'Check Sheet'!$B$54</f>
        <v>43235</v>
      </c>
      <c r="C42" s="282">
        <f>+'Check Sheet'!C38</f>
        <v>1</v>
      </c>
      <c r="D42" s="80"/>
      <c r="E42" s="80"/>
      <c r="F42" s="80"/>
      <c r="H42" s="70" t="s">
        <v>137</v>
      </c>
      <c r="I42" s="283">
        <f>+'Check Sheet'!$I$54</f>
        <v>43282</v>
      </c>
      <c r="J42" s="284">
        <f>+'Check Sheet'!I38</f>
        <v>0</v>
      </c>
    </row>
    <row r="43" spans="1:10" ht="12.75">
      <c r="A43" s="285" t="s">
        <v>17</v>
      </c>
      <c r="B43" s="286"/>
      <c r="C43" s="286"/>
      <c r="D43" s="286"/>
      <c r="E43" s="286"/>
      <c r="F43" s="286"/>
      <c r="G43" s="286"/>
      <c r="H43" s="286"/>
      <c r="I43" s="286"/>
      <c r="J43" s="287"/>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2:D32"/>
    <mergeCell ref="B33:D33"/>
    <mergeCell ref="B34:D34"/>
    <mergeCell ref="B35:D35"/>
    <mergeCell ref="R35:S35"/>
    <mergeCell ref="R34:S34"/>
    <mergeCell ref="R36:S36"/>
    <mergeCell ref="R37:S37"/>
    <mergeCell ref="B42:C42"/>
    <mergeCell ref="I42:J42"/>
    <mergeCell ref="B36:D36"/>
    <mergeCell ref="B38:D38"/>
    <mergeCell ref="A43:J43"/>
    <mergeCell ref="R38:S38"/>
    <mergeCell ref="B37:D37"/>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378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313</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314</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2" ht="12.75">
      <c r="A14" s="84"/>
      <c r="B14" s="180"/>
      <c r="C14" s="159" t="str">
        <f>TEXT(L14*(1+$M$6),"$0.00")&amp;" (A)"</f>
        <v>$2.49 (A)</v>
      </c>
      <c r="D14" s="182" t="s">
        <v>315</v>
      </c>
      <c r="E14" s="180"/>
      <c r="F14" s="180"/>
      <c r="G14" s="180"/>
      <c r="H14" s="180"/>
      <c r="I14" s="180"/>
      <c r="J14" s="82"/>
      <c r="L14" s="78">
        <v>2.15</v>
      </c>
    </row>
    <row r="15" spans="1:10" ht="12.75">
      <c r="A15" s="84"/>
      <c r="B15" s="180"/>
      <c r="C15" s="180"/>
      <c r="D15" s="180"/>
      <c r="E15" s="180"/>
      <c r="F15" s="180"/>
      <c r="G15" s="180"/>
      <c r="H15" s="180"/>
      <c r="I15" s="180"/>
      <c r="J15" s="82"/>
    </row>
    <row r="16" spans="1:10" ht="12.75">
      <c r="A16" s="84"/>
      <c r="B16" s="180"/>
      <c r="C16" s="180"/>
      <c r="D16" s="180"/>
      <c r="E16" s="180"/>
      <c r="F16" s="180"/>
      <c r="G16" s="180"/>
      <c r="H16" s="180"/>
      <c r="I16" s="18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379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317</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3.5" thickBot="1">
      <c r="A14" s="84"/>
      <c r="B14" s="381" t="s">
        <v>319</v>
      </c>
      <c r="C14" s="382"/>
      <c r="D14" s="382"/>
      <c r="E14" s="383"/>
      <c r="F14" s="390" t="s">
        <v>318</v>
      </c>
      <c r="G14" s="391"/>
      <c r="H14" s="390" t="s">
        <v>204</v>
      </c>
      <c r="I14" s="391"/>
      <c r="J14" s="82"/>
    </row>
    <row r="15" spans="1:14" ht="12.75">
      <c r="A15" s="84"/>
      <c r="B15" s="384" t="s">
        <v>320</v>
      </c>
      <c r="C15" s="385"/>
      <c r="D15" s="385"/>
      <c r="E15" s="386"/>
      <c r="F15" s="392" t="str">
        <f>TEXT(L15*(1+$M$6),"$0.00")&amp;" (A)"</f>
        <v>$0.00 (A)</v>
      </c>
      <c r="G15" s="393" t="str">
        <f>TEXT(P15*(1+$M$6),"$0.00")&amp;" (A)"</f>
        <v>$0.00 (A)</v>
      </c>
      <c r="H15" s="392" t="str">
        <f>TEXT(M15*(1+M6)+N15,"$0.00 (A)")</f>
        <v>$12.07 (A)</v>
      </c>
      <c r="I15" s="393"/>
      <c r="J15" s="82"/>
      <c r="M15" s="78">
        <v>10.41</v>
      </c>
      <c r="N15" s="78">
        <v>0.02</v>
      </c>
    </row>
    <row r="16" spans="1:14" ht="12.75">
      <c r="A16" s="84"/>
      <c r="B16" s="387" t="s">
        <v>321</v>
      </c>
      <c r="C16" s="388"/>
      <c r="D16" s="388"/>
      <c r="E16" s="389"/>
      <c r="F16" s="392" t="str">
        <f>TEXT(L16*(1+$M$6),"$0.00")&amp;" (A)"</f>
        <v>$0.00 (A)</v>
      </c>
      <c r="G16" s="393" t="str">
        <f>TEXT(P16*(1+$M$6),"$0.00")&amp;" (A)"</f>
        <v>$0.00 (A)</v>
      </c>
      <c r="H16" s="392" t="str">
        <f>TEXT(M16*(1+M6)+N16,"$0.00 (A)")</f>
        <v>$12.87 (A)</v>
      </c>
      <c r="I16" s="393"/>
      <c r="J16" s="82"/>
      <c r="M16" s="78">
        <v>11.12</v>
      </c>
      <c r="N16" s="78">
        <v>0</v>
      </c>
    </row>
    <row r="17" spans="1:13" ht="12.75">
      <c r="A17" s="84"/>
      <c r="B17" s="387" t="s">
        <v>322</v>
      </c>
      <c r="C17" s="388"/>
      <c r="D17" s="388"/>
      <c r="E17" s="389"/>
      <c r="F17" s="392" t="str">
        <f>TEXT(L17*(1+$M$6),"$0.00")&amp;" (A)"</f>
        <v>$0.00 (A)</v>
      </c>
      <c r="G17" s="393" t="str">
        <f>TEXT(P17*(1+$M$6),"$0.00")&amp;" (A)"</f>
        <v>$0.00 (A)</v>
      </c>
      <c r="H17" s="396"/>
      <c r="I17" s="397"/>
      <c r="J17" s="82"/>
      <c r="M17" s="78">
        <v>0</v>
      </c>
    </row>
    <row r="18" spans="1:10" ht="12.75">
      <c r="A18" s="92"/>
      <c r="B18" s="387"/>
      <c r="C18" s="388"/>
      <c r="D18" s="388"/>
      <c r="E18" s="389"/>
      <c r="F18" s="394"/>
      <c r="G18" s="395"/>
      <c r="H18" s="394"/>
      <c r="I18" s="395"/>
      <c r="J18" s="91"/>
    </row>
    <row r="19" spans="1:10" ht="12.75">
      <c r="A19" s="84"/>
      <c r="B19" s="387"/>
      <c r="C19" s="388"/>
      <c r="D19" s="388"/>
      <c r="E19" s="389"/>
      <c r="F19" s="394"/>
      <c r="G19" s="395"/>
      <c r="H19" s="394"/>
      <c r="I19" s="395"/>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6"/>
      <c r="B1" s="206"/>
      <c r="C1" s="206"/>
      <c r="D1" s="206"/>
      <c r="E1" s="206"/>
      <c r="F1" s="206"/>
      <c r="G1" s="206"/>
      <c r="H1" s="206"/>
      <c r="I1" s="206"/>
      <c r="J1" s="206"/>
      <c r="K1" s="206"/>
      <c r="L1" s="206"/>
      <c r="M1" s="206"/>
    </row>
    <row r="2" spans="1:13" ht="12.75">
      <c r="A2" s="206"/>
      <c r="B2" s="207"/>
      <c r="C2" s="208"/>
      <c r="D2" s="208"/>
      <c r="E2" s="208"/>
      <c r="F2" s="208"/>
      <c r="G2" s="208"/>
      <c r="H2" s="208"/>
      <c r="I2" s="208"/>
      <c r="J2" s="209"/>
      <c r="K2" s="206"/>
      <c r="L2" s="206"/>
      <c r="M2" s="206"/>
    </row>
    <row r="3" spans="1:13" ht="12.75">
      <c r="A3" s="206"/>
      <c r="B3" s="210"/>
      <c r="C3" s="211"/>
      <c r="D3" s="269" t="s">
        <v>385</v>
      </c>
      <c r="E3" s="269"/>
      <c r="F3" s="269"/>
      <c r="G3" s="270"/>
      <c r="H3" s="271" t="s">
        <v>386</v>
      </c>
      <c r="I3" s="269"/>
      <c r="J3" s="212"/>
      <c r="K3" s="206"/>
      <c r="L3" s="206"/>
      <c r="M3" s="206"/>
    </row>
    <row r="4" spans="1:13" ht="12.75">
      <c r="A4" s="206"/>
      <c r="B4" s="210"/>
      <c r="C4" s="269" t="s">
        <v>387</v>
      </c>
      <c r="D4" s="269" t="s">
        <v>9</v>
      </c>
      <c r="E4" s="269" t="s">
        <v>388</v>
      </c>
      <c r="F4" s="211" t="s">
        <v>389</v>
      </c>
      <c r="G4" s="213" t="s">
        <v>389</v>
      </c>
      <c r="H4" s="271" t="s">
        <v>9</v>
      </c>
      <c r="I4" s="269" t="s">
        <v>388</v>
      </c>
      <c r="J4" s="212"/>
      <c r="K4" s="206"/>
      <c r="L4" s="206"/>
      <c r="M4" s="206"/>
    </row>
    <row r="5" spans="1:13" ht="12.75">
      <c r="A5" s="206"/>
      <c r="B5" s="210"/>
      <c r="C5" s="269"/>
      <c r="D5" s="269"/>
      <c r="E5" s="269"/>
      <c r="F5" s="211" t="s">
        <v>390</v>
      </c>
      <c r="G5" s="213" t="s">
        <v>391</v>
      </c>
      <c r="H5" s="271"/>
      <c r="I5" s="269"/>
      <c r="J5" s="212"/>
      <c r="K5" s="206"/>
      <c r="L5" s="206"/>
      <c r="M5" s="206"/>
    </row>
    <row r="6" spans="1:13" ht="12.75">
      <c r="A6" s="206"/>
      <c r="B6" s="210"/>
      <c r="C6" s="214" t="s">
        <v>392</v>
      </c>
      <c r="D6" s="235">
        <v>3.7</v>
      </c>
      <c r="E6" s="236" t="str">
        <f>LEFT('Item 240'!$D$16,FIND(" ",'Item 240'!$D$16))</f>
        <v>$4.19 </v>
      </c>
      <c r="F6" s="215">
        <f>+E6-D6</f>
        <v>0.4900000000000002</v>
      </c>
      <c r="G6" s="216">
        <f>+F6/D6</f>
        <v>0.1324324324324325</v>
      </c>
      <c r="H6" s="235">
        <v>1.25</v>
      </c>
      <c r="I6" s="236" t="e">
        <f>LEFT('Item 240'!D$15,FIND(" ",'Item 240'!D$15))</f>
        <v>#VALUE!</v>
      </c>
      <c r="J6" s="212"/>
      <c r="K6" s="206"/>
      <c r="L6" s="206"/>
      <c r="M6" s="206"/>
    </row>
    <row r="7" spans="1:13" ht="12.75">
      <c r="A7" s="206"/>
      <c r="B7" s="210"/>
      <c r="C7" s="214" t="s">
        <v>393</v>
      </c>
      <c r="D7" s="235">
        <v>19.1</v>
      </c>
      <c r="E7" s="236" t="str">
        <f>LEFT('Item 240'!$G$16,FIND(" ",'Item 240'!$G$16))</f>
        <v>$21.63 </v>
      </c>
      <c r="F7" s="215">
        <f aca="true" t="shared" si="0" ref="F7:F15">+E7-D7</f>
        <v>2.5299999999999976</v>
      </c>
      <c r="G7" s="216">
        <f aca="true" t="shared" si="1" ref="G7:G15">+F7/D7</f>
        <v>0.13246073298429306</v>
      </c>
      <c r="H7" s="235">
        <v>10.8</v>
      </c>
      <c r="I7" s="236" t="e">
        <f>LEFT('Item 240'!G$15,FIND(" ",'Item 240'!G$15))</f>
        <v>#VALUE!</v>
      </c>
      <c r="J7" s="212"/>
      <c r="K7" s="206"/>
      <c r="L7" s="206"/>
      <c r="M7" s="206"/>
    </row>
    <row r="8" spans="1:13" ht="12.75">
      <c r="A8" s="206"/>
      <c r="B8" s="210"/>
      <c r="C8" s="214" t="s">
        <v>394</v>
      </c>
      <c r="D8" s="235">
        <v>35.64</v>
      </c>
      <c r="E8" s="236" t="str">
        <f>LEFT('Item 240'!$I$16,FIND(" ",'Item 240'!$I$16))</f>
        <v>$40.37 </v>
      </c>
      <c r="F8" s="215">
        <f t="shared" si="0"/>
        <v>4.729999999999997</v>
      </c>
      <c r="G8" s="216">
        <f t="shared" si="1"/>
        <v>0.13271604938271597</v>
      </c>
      <c r="H8" s="235">
        <v>11.95</v>
      </c>
      <c r="I8" s="236" t="e">
        <f>LEFT('Item 240'!I$15,FIND(" ",'Item 240'!I$15))</f>
        <v>#VALUE!</v>
      </c>
      <c r="J8" s="212"/>
      <c r="K8" s="206"/>
      <c r="L8" s="206"/>
      <c r="M8" s="206"/>
    </row>
    <row r="9" spans="1:13" ht="12.75">
      <c r="A9" s="206"/>
      <c r="B9" s="210"/>
      <c r="C9" s="214" t="s">
        <v>395</v>
      </c>
      <c r="D9" s="235">
        <v>50.56</v>
      </c>
      <c r="E9" s="236" t="str">
        <f>LEFT('Item 240'!$J$16,FIND(" ",'Item 240'!$J$16))</f>
        <v>$57.27 </v>
      </c>
      <c r="F9" s="215">
        <f t="shared" si="0"/>
        <v>6.710000000000001</v>
      </c>
      <c r="G9" s="216">
        <f t="shared" si="1"/>
        <v>0.13271360759493672</v>
      </c>
      <c r="H9" s="235">
        <v>12.8</v>
      </c>
      <c r="I9" s="236" t="e">
        <f>LEFT('Item 240'!J$15,FIND(" ",'Item 240'!J$15))</f>
        <v>#VALUE!</v>
      </c>
      <c r="J9" s="212"/>
      <c r="K9" s="206"/>
      <c r="L9" s="206"/>
      <c r="M9" s="206"/>
    </row>
    <row r="10" spans="1:13" ht="12.75">
      <c r="A10" s="206"/>
      <c r="B10" s="210"/>
      <c r="C10" s="214" t="s">
        <v>396</v>
      </c>
      <c r="D10" s="235">
        <v>62.99</v>
      </c>
      <c r="E10" s="236" t="str">
        <f>LEFT('Item 240'!$K$16,FIND(" ",'Item 240'!$K$16))</f>
        <v>$71.35 </v>
      </c>
      <c r="F10" s="215">
        <f t="shared" si="0"/>
        <v>8.359999999999992</v>
      </c>
      <c r="G10" s="216">
        <f t="shared" si="1"/>
        <v>0.13271947928242567</v>
      </c>
      <c r="H10" s="235">
        <v>13.7</v>
      </c>
      <c r="I10" s="236" t="e">
        <f>LEFT('Item 240'!K$15,FIND(" ",'Item 240'!K$15))</f>
        <v>#VALUE!</v>
      </c>
      <c r="J10" s="212"/>
      <c r="K10" s="206"/>
      <c r="L10" s="206"/>
      <c r="M10" s="206"/>
    </row>
    <row r="11" spans="1:13" ht="12.75">
      <c r="A11" s="206"/>
      <c r="B11" s="210"/>
      <c r="C11" s="214" t="s">
        <v>397</v>
      </c>
      <c r="D11" s="235">
        <v>94.02</v>
      </c>
      <c r="E11" s="236" t="str">
        <f>LEFT('Item 240'!$L$16,FIND(" ",'Item 240'!$L$16))</f>
        <v>$106.50 </v>
      </c>
      <c r="F11" s="215">
        <f t="shared" si="0"/>
        <v>12.480000000000004</v>
      </c>
      <c r="G11" s="216">
        <f t="shared" si="1"/>
        <v>0.1327377153797065</v>
      </c>
      <c r="H11" s="235">
        <v>16.25</v>
      </c>
      <c r="I11" s="236" t="e">
        <f>LEFT('Item 240'!L$15,FIND(" ",'Item 240'!L$15))</f>
        <v>#VALUE!</v>
      </c>
      <c r="J11" s="212"/>
      <c r="K11" s="206"/>
      <c r="L11" s="206"/>
      <c r="M11" s="206"/>
    </row>
    <row r="12" spans="1:13" ht="4.5" customHeight="1">
      <c r="A12" s="206"/>
      <c r="B12" s="210"/>
      <c r="C12" s="217"/>
      <c r="D12" s="236"/>
      <c r="E12" s="236"/>
      <c r="F12" s="215"/>
      <c r="G12" s="216"/>
      <c r="H12" s="236"/>
      <c r="I12" s="236"/>
      <c r="J12" s="212"/>
      <c r="K12" s="206"/>
      <c r="L12" s="206"/>
      <c r="M12" s="206"/>
    </row>
    <row r="13" spans="1:13" ht="12.75">
      <c r="A13" s="206"/>
      <c r="B13" s="210"/>
      <c r="C13" s="218" t="s">
        <v>398</v>
      </c>
      <c r="D13" s="236"/>
      <c r="E13" s="236"/>
      <c r="F13" s="215"/>
      <c r="G13" s="216"/>
      <c r="H13" s="236"/>
      <c r="I13" s="236"/>
      <c r="J13" s="212"/>
      <c r="K13" s="206"/>
      <c r="L13" s="206"/>
      <c r="M13" s="206"/>
    </row>
    <row r="14" spans="1:13" ht="12.75">
      <c r="A14" s="206"/>
      <c r="B14" s="210"/>
      <c r="C14" s="214" t="s">
        <v>399</v>
      </c>
      <c r="D14" s="235">
        <v>126.7</v>
      </c>
      <c r="E14" s="236" t="str">
        <f>LEFT('Item 260'!H21,FIND(" ",'Item 260'!H21))</f>
        <v>$143.51 </v>
      </c>
      <c r="F14" s="215">
        <f t="shared" si="0"/>
        <v>16.809999999999988</v>
      </c>
      <c r="G14" s="216">
        <f t="shared" si="1"/>
        <v>0.13267561168113645</v>
      </c>
      <c r="H14" s="235">
        <v>45</v>
      </c>
      <c r="I14" s="236" t="str">
        <f>LEFT('Item 260'!H15,FIND(" ",'Item 260'!H15))</f>
        <v>$50.97 </v>
      </c>
      <c r="J14" s="212"/>
      <c r="K14" s="206"/>
      <c r="L14" s="206"/>
      <c r="M14" s="206"/>
    </row>
    <row r="15" spans="1:13" ht="12.75">
      <c r="A15" s="206"/>
      <c r="B15" s="210"/>
      <c r="C15" s="214" t="s">
        <v>400</v>
      </c>
      <c r="D15" s="235">
        <v>90</v>
      </c>
      <c r="E15" s="236" t="str">
        <f>LEFT('Item 260'!H20,FIND(" ",'Item 260'!H20))</f>
        <v>$101.94 </v>
      </c>
      <c r="F15" s="215">
        <f t="shared" si="0"/>
        <v>11.939999999999998</v>
      </c>
      <c r="G15" s="216">
        <f t="shared" si="1"/>
        <v>0.13266666666666665</v>
      </c>
      <c r="H15" s="217"/>
      <c r="I15" s="217"/>
      <c r="J15" s="212"/>
      <c r="K15" s="206"/>
      <c r="L15" s="206"/>
      <c r="M15" s="206"/>
    </row>
    <row r="16" spans="1:13" ht="12.75">
      <c r="A16" s="206"/>
      <c r="B16" s="219"/>
      <c r="C16" s="220"/>
      <c r="D16" s="220"/>
      <c r="E16" s="220"/>
      <c r="F16" s="220"/>
      <c r="G16" s="220"/>
      <c r="H16" s="220"/>
      <c r="I16" s="220"/>
      <c r="J16" s="221"/>
      <c r="K16" s="206"/>
      <c r="L16" s="206"/>
      <c r="M16" s="206"/>
    </row>
    <row r="17" spans="1:13" ht="12.75">
      <c r="A17" s="206"/>
      <c r="B17" s="206"/>
      <c r="C17" s="206"/>
      <c r="D17" s="206"/>
      <c r="E17" s="206"/>
      <c r="F17" s="206"/>
      <c r="G17" s="206"/>
      <c r="H17" s="206"/>
      <c r="I17" s="206"/>
      <c r="J17" s="206"/>
      <c r="K17" s="206"/>
      <c r="L17" s="206"/>
      <c r="M17" s="206"/>
    </row>
    <row r="18" spans="1:13" ht="12.75">
      <c r="A18" s="206"/>
      <c r="B18" s="207"/>
      <c r="C18" s="208"/>
      <c r="D18" s="208"/>
      <c r="E18" s="208"/>
      <c r="F18" s="208"/>
      <c r="G18" s="208"/>
      <c r="H18" s="208"/>
      <c r="I18" s="208"/>
      <c r="J18" s="209"/>
      <c r="K18" s="206" t="s">
        <v>14</v>
      </c>
      <c r="L18" s="206"/>
      <c r="M18" s="206"/>
    </row>
    <row r="19" spans="1:13" ht="12.75">
      <c r="A19" s="206"/>
      <c r="B19" s="210"/>
      <c r="C19" s="231" t="s">
        <v>401</v>
      </c>
      <c r="D19" s="211" t="s">
        <v>35</v>
      </c>
      <c r="E19" s="269" t="s">
        <v>402</v>
      </c>
      <c r="F19" s="269"/>
      <c r="G19" s="222" t="s">
        <v>389</v>
      </c>
      <c r="H19" s="222" t="s">
        <v>389</v>
      </c>
      <c r="I19" s="223"/>
      <c r="J19" s="212"/>
      <c r="K19" s="206"/>
      <c r="L19" s="206"/>
      <c r="M19" s="206"/>
    </row>
    <row r="20" spans="1:13" ht="22.5">
      <c r="A20" s="206"/>
      <c r="B20" s="210"/>
      <c r="C20" s="228" t="s">
        <v>403</v>
      </c>
      <c r="D20" s="211" t="s">
        <v>29</v>
      </c>
      <c r="E20" s="211" t="s">
        <v>9</v>
      </c>
      <c r="F20" s="211" t="s">
        <v>388</v>
      </c>
      <c r="G20" s="222" t="s">
        <v>390</v>
      </c>
      <c r="H20" s="222" t="s">
        <v>391</v>
      </c>
      <c r="I20" s="223"/>
      <c r="J20" s="212"/>
      <c r="K20" s="206"/>
      <c r="L20" s="206"/>
      <c r="M20" s="206"/>
    </row>
    <row r="21" spans="1:13" ht="12.75">
      <c r="A21" s="206"/>
      <c r="B21" s="210"/>
      <c r="C21" s="229" t="s">
        <v>404</v>
      </c>
      <c r="D21" s="217" t="s">
        <v>405</v>
      </c>
      <c r="E21" s="235">
        <v>9.13</v>
      </c>
      <c r="F21" s="236" t="e">
        <f>LEFT('Item 100, page 1'!C21,FIND(" ",'Item 100, page 1'!C21))</f>
        <v>#VALUE!</v>
      </c>
      <c r="G21" s="239" t="e">
        <f aca="true" t="shared" si="2" ref="G21:G26">+F21-E21</f>
        <v>#VALUE!</v>
      </c>
      <c r="H21" s="224" t="e">
        <f aca="true" t="shared" si="3" ref="H21:H26">+G21/E21</f>
        <v>#VALUE!</v>
      </c>
      <c r="I21" s="223"/>
      <c r="J21" s="212"/>
      <c r="K21" s="206"/>
      <c r="L21" s="206"/>
      <c r="M21" s="206"/>
    </row>
    <row r="22" spans="1:13" ht="12.75">
      <c r="A22" s="206"/>
      <c r="B22" s="210"/>
      <c r="C22" s="229" t="s">
        <v>42</v>
      </c>
      <c r="D22" s="217" t="s">
        <v>405</v>
      </c>
      <c r="E22" s="235">
        <v>14.94</v>
      </c>
      <c r="F22" s="236" t="e">
        <f>LEFT('Item 100, page 1'!C22,FIND(" ",'Item 100, page 1'!C22))</f>
        <v>#VALUE!</v>
      </c>
      <c r="G22" s="239" t="e">
        <f t="shared" si="2"/>
        <v>#VALUE!</v>
      </c>
      <c r="H22" s="224" t="e">
        <f t="shared" si="3"/>
        <v>#VALUE!</v>
      </c>
      <c r="I22" s="223"/>
      <c r="J22" s="212"/>
      <c r="K22" s="206"/>
      <c r="L22" s="206"/>
      <c r="M22" s="206"/>
    </row>
    <row r="23" spans="1:13" ht="12.75">
      <c r="A23" s="206"/>
      <c r="B23" s="210"/>
      <c r="C23" s="229" t="s">
        <v>406</v>
      </c>
      <c r="D23" s="217" t="s">
        <v>405</v>
      </c>
      <c r="E23" s="235">
        <v>24.2</v>
      </c>
      <c r="F23" s="236" t="e">
        <f>LEFT('Item 100, page 1'!C23,FIND(" ",'Item 100, page 1'!C23))</f>
        <v>#VALUE!</v>
      </c>
      <c r="G23" s="239" t="e">
        <f t="shared" si="2"/>
        <v>#VALUE!</v>
      </c>
      <c r="H23" s="224" t="e">
        <f t="shared" si="3"/>
        <v>#VALUE!</v>
      </c>
      <c r="I23" s="223"/>
      <c r="J23" s="212"/>
      <c r="K23" s="206"/>
      <c r="L23" s="206"/>
      <c r="M23" s="206"/>
    </row>
    <row r="24" spans="1:13" ht="12.75">
      <c r="A24" s="206"/>
      <c r="B24" s="210"/>
      <c r="C24" s="229" t="s">
        <v>407</v>
      </c>
      <c r="D24" s="217" t="s">
        <v>405</v>
      </c>
      <c r="E24" s="235">
        <v>13.69</v>
      </c>
      <c r="F24" s="236" t="e">
        <f>LEFT('Item 100, page 1'!C27,FIND(" ",'Item 100, page 1'!C27))</f>
        <v>#VALUE!</v>
      </c>
      <c r="G24" s="239" t="e">
        <f t="shared" si="2"/>
        <v>#VALUE!</v>
      </c>
      <c r="H24" s="224" t="e">
        <f t="shared" si="3"/>
        <v>#VALUE!</v>
      </c>
      <c r="I24" s="223"/>
      <c r="J24" s="212"/>
      <c r="K24" s="206"/>
      <c r="L24" s="206"/>
      <c r="M24" s="206"/>
    </row>
    <row r="25" spans="1:13" ht="12.75">
      <c r="A25" s="206"/>
      <c r="B25" s="210"/>
      <c r="C25" s="229" t="s">
        <v>408</v>
      </c>
      <c r="D25" s="217" t="s">
        <v>405</v>
      </c>
      <c r="E25" s="235">
        <v>22.06</v>
      </c>
      <c r="F25" s="236" t="e">
        <f>LEFT('Item 100, page 1'!C28,FIND(" ",'Item 100, page 1'!C28))</f>
        <v>#VALUE!</v>
      </c>
      <c r="G25" s="239" t="e">
        <f t="shared" si="2"/>
        <v>#VALUE!</v>
      </c>
      <c r="H25" s="224" t="e">
        <f t="shared" si="3"/>
        <v>#VALUE!</v>
      </c>
      <c r="I25" s="223"/>
      <c r="J25" s="212"/>
      <c r="K25" s="206"/>
      <c r="L25" s="206"/>
      <c r="M25" s="206"/>
    </row>
    <row r="26" spans="1:13" ht="13.5" thickBot="1">
      <c r="A26" s="206"/>
      <c r="B26" s="210"/>
      <c r="C26" s="230" t="s">
        <v>409</v>
      </c>
      <c r="D26" s="225" t="s">
        <v>405</v>
      </c>
      <c r="E26" s="237">
        <v>29.61</v>
      </c>
      <c r="F26" s="238" t="e">
        <f>LEFT('Item 100, page 1'!C29,FIND(" ",'Item 100, page 1'!C29))</f>
        <v>#VALUE!</v>
      </c>
      <c r="G26" s="240" t="e">
        <f t="shared" si="2"/>
        <v>#VALUE!</v>
      </c>
      <c r="H26" s="226" t="e">
        <f t="shared" si="3"/>
        <v>#VALUE!</v>
      </c>
      <c r="I26" s="223"/>
      <c r="J26" s="212"/>
      <c r="K26" s="206"/>
      <c r="L26" s="206"/>
      <c r="M26" s="206"/>
    </row>
    <row r="27" spans="1:13" ht="3" customHeight="1">
      <c r="A27" s="206"/>
      <c r="B27" s="210"/>
      <c r="C27" s="229"/>
      <c r="D27" s="217"/>
      <c r="E27" s="236"/>
      <c r="F27" s="236"/>
      <c r="G27" s="239"/>
      <c r="H27" s="227"/>
      <c r="I27" s="223"/>
      <c r="J27" s="212"/>
      <c r="K27" s="206"/>
      <c r="L27" s="206"/>
      <c r="M27" s="206"/>
    </row>
    <row r="28" spans="1:13" ht="12.75">
      <c r="A28" s="206"/>
      <c r="B28" s="210"/>
      <c r="C28" s="229" t="s">
        <v>51</v>
      </c>
      <c r="D28" s="217" t="s">
        <v>410</v>
      </c>
      <c r="E28" s="235">
        <v>7.81</v>
      </c>
      <c r="F28" s="236" t="e">
        <f>LEFT('Item 100, page 1'!D31,FIND(" ",'Item 100, page 1'!D31))</f>
        <v>#VALUE!</v>
      </c>
      <c r="G28" s="239" t="e">
        <f>+F28-E28</f>
        <v>#VALUE!</v>
      </c>
      <c r="H28" s="224" t="e">
        <f>+G28/E28</f>
        <v>#VALUE!</v>
      </c>
      <c r="I28" s="223"/>
      <c r="J28" s="212"/>
      <c r="K28" s="206"/>
      <c r="L28" s="206"/>
      <c r="M28" s="206"/>
    </row>
    <row r="29" spans="1:13" ht="3" customHeight="1">
      <c r="A29" s="206"/>
      <c r="B29" s="210"/>
      <c r="C29" s="229"/>
      <c r="D29" s="217"/>
      <c r="E29" s="236"/>
      <c r="F29" s="236"/>
      <c r="G29" s="239"/>
      <c r="H29" s="227"/>
      <c r="I29" s="223"/>
      <c r="J29" s="212"/>
      <c r="K29" s="206"/>
      <c r="L29" s="206"/>
      <c r="M29" s="206"/>
    </row>
    <row r="30" spans="1:13" ht="12.75">
      <c r="A30" s="206"/>
      <c r="B30" s="210"/>
      <c r="C30" s="229" t="s">
        <v>52</v>
      </c>
      <c r="D30" s="217" t="s">
        <v>410</v>
      </c>
      <c r="E30" s="235">
        <v>8.38</v>
      </c>
      <c r="F30" s="236" t="e">
        <f>LEFT('Item 100, page 1'!E32,FIND(" ",'Item 100, page 1'!E32))</f>
        <v>#VALUE!</v>
      </c>
      <c r="G30" s="239" t="e">
        <f>+F30-E30</f>
        <v>#VALUE!</v>
      </c>
      <c r="H30" s="224" t="e">
        <f>+G30/E30</f>
        <v>#VALUE!</v>
      </c>
      <c r="I30" s="223"/>
      <c r="J30" s="212"/>
      <c r="K30" s="206"/>
      <c r="L30" s="206"/>
      <c r="M30" s="206"/>
    </row>
    <row r="31" spans="1:13" ht="12.75">
      <c r="A31" s="206"/>
      <c r="B31" s="219"/>
      <c r="C31" s="220"/>
      <c r="D31" s="220"/>
      <c r="E31" s="220"/>
      <c r="F31" s="220"/>
      <c r="G31" s="220"/>
      <c r="H31" s="220"/>
      <c r="I31" s="220"/>
      <c r="J31" s="221"/>
      <c r="K31" s="206"/>
      <c r="L31" s="206"/>
      <c r="M31" s="206"/>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206"/>
      <c r="B34" s="207"/>
      <c r="C34" s="232"/>
      <c r="D34" s="208"/>
      <c r="E34" s="208"/>
      <c r="F34" s="208"/>
      <c r="G34" s="208"/>
      <c r="H34" s="208"/>
      <c r="I34" s="208"/>
      <c r="J34" s="209"/>
      <c r="K34" s="206" t="s">
        <v>15</v>
      </c>
      <c r="L34" s="206"/>
      <c r="M34" s="206"/>
    </row>
    <row r="35" spans="1:13" ht="12.75">
      <c r="A35" s="206"/>
      <c r="B35" s="210"/>
      <c r="C35" s="231" t="s">
        <v>401</v>
      </c>
      <c r="D35" s="211" t="s">
        <v>35</v>
      </c>
      <c r="E35" s="269" t="s">
        <v>402</v>
      </c>
      <c r="F35" s="269"/>
      <c r="G35" s="222" t="s">
        <v>389</v>
      </c>
      <c r="H35" s="222" t="s">
        <v>389</v>
      </c>
      <c r="I35" s="223"/>
      <c r="J35" s="212"/>
      <c r="K35" s="206"/>
      <c r="L35" s="206"/>
      <c r="M35" s="206"/>
    </row>
    <row r="36" spans="1:13" ht="22.5">
      <c r="A36" s="206"/>
      <c r="B36" s="210"/>
      <c r="C36" s="228" t="s">
        <v>403</v>
      </c>
      <c r="D36" s="211" t="s">
        <v>29</v>
      </c>
      <c r="E36" s="211" t="s">
        <v>9</v>
      </c>
      <c r="F36" s="211" t="s">
        <v>388</v>
      </c>
      <c r="G36" s="222" t="s">
        <v>390</v>
      </c>
      <c r="H36" s="222" t="s">
        <v>391</v>
      </c>
      <c r="I36" s="223"/>
      <c r="J36" s="212"/>
      <c r="K36" s="206"/>
      <c r="L36" s="206"/>
      <c r="M36" s="206"/>
    </row>
    <row r="37" spans="1:13" ht="12.75">
      <c r="A37" s="206"/>
      <c r="B37" s="210"/>
      <c r="C37" s="229" t="s">
        <v>404</v>
      </c>
      <c r="D37" s="217" t="s">
        <v>405</v>
      </c>
      <c r="E37" s="235"/>
      <c r="F37" s="236"/>
      <c r="G37" s="239">
        <f aca="true" t="shared" si="4" ref="G37:G42">+F37-E37</f>
        <v>0</v>
      </c>
      <c r="H37" s="224" t="e">
        <f aca="true" t="shared" si="5" ref="H37:H42">+G37/E37</f>
        <v>#DIV/0!</v>
      </c>
      <c r="I37" s="223"/>
      <c r="J37" s="212"/>
      <c r="K37" s="206"/>
      <c r="L37" s="206"/>
      <c r="M37" s="206"/>
    </row>
    <row r="38" spans="1:13" ht="12.75">
      <c r="A38" s="206"/>
      <c r="B38" s="210"/>
      <c r="C38" s="229" t="s">
        <v>42</v>
      </c>
      <c r="D38" s="217" t="s">
        <v>405</v>
      </c>
      <c r="E38" s="235"/>
      <c r="F38" s="236"/>
      <c r="G38" s="239">
        <f t="shared" si="4"/>
        <v>0</v>
      </c>
      <c r="H38" s="224" t="e">
        <f t="shared" si="5"/>
        <v>#DIV/0!</v>
      </c>
      <c r="I38" s="223"/>
      <c r="J38" s="212"/>
      <c r="K38" s="206"/>
      <c r="L38" s="206"/>
      <c r="M38" s="206"/>
    </row>
    <row r="39" spans="1:13" ht="12.75">
      <c r="A39" s="206"/>
      <c r="B39" s="210"/>
      <c r="C39" s="229" t="s">
        <v>406</v>
      </c>
      <c r="D39" s="217" t="s">
        <v>405</v>
      </c>
      <c r="E39" s="235"/>
      <c r="F39" s="236"/>
      <c r="G39" s="239">
        <f t="shared" si="4"/>
        <v>0</v>
      </c>
      <c r="H39" s="224" t="e">
        <f t="shared" si="5"/>
        <v>#DIV/0!</v>
      </c>
      <c r="I39" s="223"/>
      <c r="J39" s="212"/>
      <c r="K39" s="206"/>
      <c r="L39" s="206"/>
      <c r="M39" s="206"/>
    </row>
    <row r="40" spans="1:13" ht="12.75">
      <c r="A40" s="206"/>
      <c r="B40" s="210"/>
      <c r="C40" s="229" t="s">
        <v>407</v>
      </c>
      <c r="D40" s="217" t="s">
        <v>405</v>
      </c>
      <c r="E40" s="235"/>
      <c r="F40" s="236"/>
      <c r="G40" s="239">
        <f t="shared" si="4"/>
        <v>0</v>
      </c>
      <c r="H40" s="224" t="e">
        <f t="shared" si="5"/>
        <v>#DIV/0!</v>
      </c>
      <c r="I40" s="223"/>
      <c r="J40" s="212"/>
      <c r="K40" s="206"/>
      <c r="L40" s="206"/>
      <c r="M40" s="206"/>
    </row>
    <row r="41" spans="1:13" ht="12.75">
      <c r="A41" s="206"/>
      <c r="B41" s="210"/>
      <c r="C41" s="229" t="s">
        <v>408</v>
      </c>
      <c r="D41" s="217" t="s">
        <v>405</v>
      </c>
      <c r="E41" s="235"/>
      <c r="F41" s="236"/>
      <c r="G41" s="239">
        <f t="shared" si="4"/>
        <v>0</v>
      </c>
      <c r="H41" s="224" t="e">
        <f t="shared" si="5"/>
        <v>#DIV/0!</v>
      </c>
      <c r="I41" s="223"/>
      <c r="J41" s="212"/>
      <c r="K41" s="206"/>
      <c r="L41" s="206"/>
      <c r="M41" s="206"/>
    </row>
    <row r="42" spans="1:13" ht="13.5" thickBot="1">
      <c r="A42" s="206"/>
      <c r="B42" s="210"/>
      <c r="C42" s="230" t="s">
        <v>409</v>
      </c>
      <c r="D42" s="225" t="s">
        <v>405</v>
      </c>
      <c r="E42" s="237"/>
      <c r="F42" s="238"/>
      <c r="G42" s="240">
        <f t="shared" si="4"/>
        <v>0</v>
      </c>
      <c r="H42" s="226" t="e">
        <f t="shared" si="5"/>
        <v>#DIV/0!</v>
      </c>
      <c r="I42" s="223"/>
      <c r="J42" s="212"/>
      <c r="K42" s="206"/>
      <c r="L42" s="206"/>
      <c r="M42" s="206"/>
    </row>
    <row r="43" spans="1:13" ht="3" customHeight="1">
      <c r="A43" s="206"/>
      <c r="B43" s="210"/>
      <c r="C43" s="229"/>
      <c r="D43" s="217"/>
      <c r="E43" s="236"/>
      <c r="F43" s="236"/>
      <c r="G43" s="239"/>
      <c r="H43" s="227"/>
      <c r="I43" s="223"/>
      <c r="J43" s="212"/>
      <c r="K43" s="206"/>
      <c r="L43" s="206"/>
      <c r="M43" s="206"/>
    </row>
    <row r="44" spans="1:13" ht="12.75">
      <c r="A44" s="206"/>
      <c r="B44" s="210"/>
      <c r="C44" s="229" t="s">
        <v>51</v>
      </c>
      <c r="D44" s="217" t="s">
        <v>410</v>
      </c>
      <c r="E44" s="235"/>
      <c r="F44" s="236"/>
      <c r="G44" s="239">
        <f>+F44-E44</f>
        <v>0</v>
      </c>
      <c r="H44" s="224" t="e">
        <f>+G44/E44</f>
        <v>#DIV/0!</v>
      </c>
      <c r="I44" s="223"/>
      <c r="J44" s="212"/>
      <c r="K44" s="206"/>
      <c r="L44" s="206"/>
      <c r="M44" s="206"/>
    </row>
    <row r="45" spans="1:13" ht="3" customHeight="1">
      <c r="A45" s="206"/>
      <c r="B45" s="210"/>
      <c r="C45" s="229"/>
      <c r="D45" s="217"/>
      <c r="E45" s="236"/>
      <c r="F45" s="236"/>
      <c r="G45" s="239"/>
      <c r="H45" s="227"/>
      <c r="I45" s="223"/>
      <c r="J45" s="212"/>
      <c r="K45" s="206"/>
      <c r="L45" s="206"/>
      <c r="M45" s="206"/>
    </row>
    <row r="46" spans="1:13" ht="12.75">
      <c r="A46" s="206"/>
      <c r="B46" s="210"/>
      <c r="C46" s="229" t="s">
        <v>52</v>
      </c>
      <c r="D46" s="217" t="s">
        <v>410</v>
      </c>
      <c r="E46" s="235"/>
      <c r="F46" s="236"/>
      <c r="G46" s="239">
        <f>+F46-E46</f>
        <v>0</v>
      </c>
      <c r="H46" s="224" t="e">
        <f>+G46/E46</f>
        <v>#DIV/0!</v>
      </c>
      <c r="I46" s="223"/>
      <c r="J46" s="212"/>
      <c r="K46" s="206"/>
      <c r="L46" s="206"/>
      <c r="M46" s="206"/>
    </row>
    <row r="47" spans="1:13" ht="12.75">
      <c r="A47" s="206"/>
      <c r="B47" s="219"/>
      <c r="C47" s="233"/>
      <c r="D47" s="220"/>
      <c r="E47" s="220"/>
      <c r="F47" s="220"/>
      <c r="G47" s="220"/>
      <c r="H47" s="220"/>
      <c r="I47" s="220"/>
      <c r="J47" s="221"/>
      <c r="K47" s="206"/>
      <c r="L47" s="206"/>
      <c r="M47" s="206"/>
    </row>
    <row r="48" spans="1:13" ht="12.75">
      <c r="A48" s="206"/>
      <c r="B48" s="206"/>
      <c r="C48" s="234"/>
      <c r="D48" s="206"/>
      <c r="E48" s="206"/>
      <c r="F48" s="206"/>
      <c r="G48" s="206"/>
      <c r="H48" s="206"/>
      <c r="I48" s="206"/>
      <c r="J48" s="206"/>
      <c r="K48" s="206"/>
      <c r="L48" s="206"/>
      <c r="M48" s="206"/>
    </row>
    <row r="49" spans="1:13" ht="12.75">
      <c r="A49" s="206"/>
      <c r="B49" s="206"/>
      <c r="C49" s="234"/>
      <c r="D49" s="206"/>
      <c r="E49" s="206"/>
      <c r="F49" s="206"/>
      <c r="G49" s="206"/>
      <c r="H49" s="206"/>
      <c r="I49" s="206"/>
      <c r="J49" s="206"/>
      <c r="K49" s="206"/>
      <c r="L49" s="206"/>
      <c r="M49" s="206"/>
    </row>
    <row r="50" spans="1:13" ht="12.75">
      <c r="A50" s="206"/>
      <c r="B50" s="206"/>
      <c r="C50" s="234"/>
      <c r="D50" s="206"/>
      <c r="E50" s="206"/>
      <c r="F50" s="206"/>
      <c r="G50" s="206"/>
      <c r="H50" s="206"/>
      <c r="I50" s="206"/>
      <c r="J50" s="206"/>
      <c r="K50" s="206"/>
      <c r="L50" s="206"/>
      <c r="M50" s="206"/>
    </row>
    <row r="51" spans="1:13" ht="12.75">
      <c r="A51" s="206"/>
      <c r="B51" s="206"/>
      <c r="C51" s="234"/>
      <c r="D51" s="206"/>
      <c r="E51" s="206"/>
      <c r="F51" s="206"/>
      <c r="G51" s="206"/>
      <c r="H51" s="206"/>
      <c r="I51" s="206"/>
      <c r="J51" s="206"/>
      <c r="K51" s="206"/>
      <c r="L51" s="206"/>
      <c r="M51" s="206"/>
    </row>
    <row r="52" spans="1:13" ht="12.75">
      <c r="A52" s="206"/>
      <c r="B52" s="206"/>
      <c r="C52" s="234"/>
      <c r="D52" s="206"/>
      <c r="E52" s="206"/>
      <c r="F52" s="206"/>
      <c r="G52" s="206"/>
      <c r="H52" s="206"/>
      <c r="I52" s="206"/>
      <c r="J52" s="206"/>
      <c r="K52" s="206"/>
      <c r="L52" s="206"/>
      <c r="M52" s="206"/>
    </row>
    <row r="53" spans="1:13" ht="12.75">
      <c r="A53" s="206"/>
      <c r="B53" s="206"/>
      <c r="C53" s="234"/>
      <c r="D53" s="206"/>
      <c r="E53" s="206"/>
      <c r="F53" s="206"/>
      <c r="G53" s="206"/>
      <c r="H53" s="206"/>
      <c r="I53" s="206"/>
      <c r="J53" s="206"/>
      <c r="K53" s="206"/>
      <c r="L53" s="206"/>
      <c r="M53" s="206"/>
    </row>
    <row r="54" spans="1:13" ht="12.75">
      <c r="A54" s="206"/>
      <c r="B54" s="206"/>
      <c r="C54" s="234"/>
      <c r="D54" s="206"/>
      <c r="E54" s="206"/>
      <c r="F54" s="206"/>
      <c r="G54" s="206"/>
      <c r="H54" s="206"/>
      <c r="I54" s="206"/>
      <c r="J54" s="206"/>
      <c r="K54" s="206"/>
      <c r="L54" s="206"/>
      <c r="M54" s="206"/>
    </row>
    <row r="55" spans="1:13" ht="12.75">
      <c r="A55" s="206"/>
      <c r="B55" s="206"/>
      <c r="C55" s="234"/>
      <c r="D55" s="206"/>
      <c r="E55" s="206"/>
      <c r="F55" s="206"/>
      <c r="G55" s="206"/>
      <c r="H55" s="206"/>
      <c r="I55" s="206"/>
      <c r="J55" s="206"/>
      <c r="K55" s="206"/>
      <c r="L55" s="206"/>
      <c r="M55" s="206"/>
    </row>
    <row r="56" spans="1:13" ht="12.75">
      <c r="A56" s="206"/>
      <c r="B56" s="206"/>
      <c r="C56" s="234"/>
      <c r="D56" s="206"/>
      <c r="E56" s="206"/>
      <c r="F56" s="206"/>
      <c r="G56" s="206"/>
      <c r="H56" s="206"/>
      <c r="I56" s="206"/>
      <c r="J56" s="206"/>
      <c r="K56" s="206"/>
      <c r="L56" s="206"/>
      <c r="M56" s="206"/>
    </row>
    <row r="57" spans="1:13" ht="12.75">
      <c r="A57" s="206"/>
      <c r="B57" s="206"/>
      <c r="C57" s="234"/>
      <c r="D57" s="206"/>
      <c r="E57" s="206"/>
      <c r="F57" s="206"/>
      <c r="G57" s="206"/>
      <c r="H57" s="206"/>
      <c r="I57" s="206"/>
      <c r="J57" s="206"/>
      <c r="K57" s="206"/>
      <c r="L57" s="206"/>
      <c r="M57" s="206"/>
    </row>
    <row r="58" spans="1:13" ht="12.75">
      <c r="A58" s="206"/>
      <c r="B58" s="206"/>
      <c r="C58" s="234"/>
      <c r="D58" s="206"/>
      <c r="E58" s="206"/>
      <c r="F58" s="206"/>
      <c r="G58" s="206"/>
      <c r="H58" s="206"/>
      <c r="I58" s="206"/>
      <c r="J58" s="206"/>
      <c r="K58" s="206"/>
      <c r="L58" s="206"/>
      <c r="M58" s="206"/>
    </row>
    <row r="59" spans="1:13" ht="12.75">
      <c r="A59" s="206"/>
      <c r="B59" s="206"/>
      <c r="C59" s="234"/>
      <c r="D59" s="206"/>
      <c r="E59" s="206"/>
      <c r="F59" s="206"/>
      <c r="G59" s="206"/>
      <c r="H59" s="206"/>
      <c r="I59" s="206"/>
      <c r="J59" s="206"/>
      <c r="K59" s="206"/>
      <c r="L59" s="206"/>
      <c r="M59" s="206"/>
    </row>
    <row r="60" spans="1:13" ht="12.75">
      <c r="A60" s="206"/>
      <c r="B60" s="206"/>
      <c r="C60" s="234"/>
      <c r="D60" s="206"/>
      <c r="E60" s="206"/>
      <c r="F60" s="206"/>
      <c r="G60" s="206"/>
      <c r="H60" s="206"/>
      <c r="I60" s="206"/>
      <c r="J60" s="206"/>
      <c r="K60" s="206"/>
      <c r="L60" s="206"/>
      <c r="M60" s="206"/>
    </row>
    <row r="61" spans="1:13" ht="12.75">
      <c r="A61" s="206"/>
      <c r="B61" s="206"/>
      <c r="C61" s="206"/>
      <c r="D61" s="206"/>
      <c r="E61" s="206"/>
      <c r="F61" s="206"/>
      <c r="G61" s="206"/>
      <c r="H61" s="206"/>
      <c r="I61" s="206"/>
      <c r="J61" s="206"/>
      <c r="K61" s="206"/>
      <c r="L61" s="206"/>
      <c r="M61" s="206"/>
    </row>
    <row r="62" spans="1:13" ht="12.75">
      <c r="A62" s="206"/>
      <c r="B62" s="206"/>
      <c r="C62" s="206"/>
      <c r="D62" s="206"/>
      <c r="E62" s="206"/>
      <c r="F62" s="206"/>
      <c r="G62" s="206"/>
      <c r="H62" s="206"/>
      <c r="I62" s="206"/>
      <c r="J62" s="206"/>
      <c r="K62" s="206"/>
      <c r="L62" s="206"/>
      <c r="M62" s="206"/>
    </row>
    <row r="63" spans="1:13" ht="12.75">
      <c r="A63" s="206"/>
      <c r="B63" s="206"/>
      <c r="C63" s="206"/>
      <c r="D63" s="206"/>
      <c r="E63" s="206"/>
      <c r="F63" s="206"/>
      <c r="G63" s="206"/>
      <c r="H63" s="206"/>
      <c r="I63" s="206"/>
      <c r="J63" s="206"/>
      <c r="K63" s="206"/>
      <c r="L63" s="206"/>
      <c r="M63" s="206"/>
    </row>
    <row r="64" spans="1:13" ht="12.75">
      <c r="A64" s="206"/>
      <c r="B64" s="206"/>
      <c r="C64" s="206"/>
      <c r="D64" s="206"/>
      <c r="E64" s="206"/>
      <c r="F64" s="206"/>
      <c r="G64" s="206"/>
      <c r="H64" s="206"/>
      <c r="I64" s="206"/>
      <c r="J64" s="206"/>
      <c r="K64" s="206"/>
      <c r="L64" s="206"/>
      <c r="M64" s="206"/>
    </row>
    <row r="65" spans="1:13" ht="12.75">
      <c r="A65" s="206"/>
      <c r="B65" s="206"/>
      <c r="C65" s="206"/>
      <c r="D65" s="206"/>
      <c r="E65" s="206"/>
      <c r="F65" s="206"/>
      <c r="G65" s="206"/>
      <c r="H65" s="206"/>
      <c r="I65" s="206"/>
      <c r="J65" s="206"/>
      <c r="K65" s="206"/>
      <c r="L65" s="206"/>
      <c r="M65" s="206"/>
    </row>
    <row r="66" spans="1:13" ht="12.75">
      <c r="A66" s="206"/>
      <c r="B66" s="206"/>
      <c r="C66" s="206"/>
      <c r="D66" s="206"/>
      <c r="E66" s="206"/>
      <c r="F66" s="206"/>
      <c r="G66" s="206"/>
      <c r="H66" s="206"/>
      <c r="I66" s="206"/>
      <c r="J66" s="206"/>
      <c r="K66" s="206"/>
      <c r="L66" s="206"/>
      <c r="M66" s="206"/>
    </row>
    <row r="67" spans="1:13" ht="12.75">
      <c r="A67" s="206"/>
      <c r="B67" s="206"/>
      <c r="C67" s="206"/>
      <c r="D67" s="206"/>
      <c r="E67" s="206"/>
      <c r="F67" s="206"/>
      <c r="G67" s="206"/>
      <c r="H67" s="206"/>
      <c r="I67" s="206"/>
      <c r="J67" s="206"/>
      <c r="K67" s="206"/>
      <c r="L67" s="206"/>
      <c r="M67" s="206"/>
    </row>
    <row r="68" spans="1:13" ht="12.75">
      <c r="A68" s="206"/>
      <c r="B68" s="206"/>
      <c r="C68" s="206"/>
      <c r="D68" s="206"/>
      <c r="E68" s="206"/>
      <c r="F68" s="206"/>
      <c r="G68" s="206"/>
      <c r="H68" s="206"/>
      <c r="I68" s="206"/>
      <c r="J68" s="206"/>
      <c r="K68" s="206"/>
      <c r="L68" s="206"/>
      <c r="M68" s="206"/>
    </row>
    <row r="69" spans="1:13" ht="12.75">
      <c r="A69" s="206"/>
      <c r="B69" s="206"/>
      <c r="C69" s="206"/>
      <c r="D69" s="206"/>
      <c r="E69" s="206"/>
      <c r="F69" s="206"/>
      <c r="G69" s="206"/>
      <c r="H69" s="206"/>
      <c r="I69" s="206"/>
      <c r="J69" s="206"/>
      <c r="K69" s="206"/>
      <c r="L69" s="206"/>
      <c r="M69" s="206"/>
    </row>
    <row r="70" spans="1:13" ht="12.75">
      <c r="A70" s="206"/>
      <c r="B70" s="206"/>
      <c r="C70" s="206"/>
      <c r="D70" s="206"/>
      <c r="E70" s="206"/>
      <c r="F70" s="206"/>
      <c r="G70" s="206"/>
      <c r="H70" s="206"/>
      <c r="I70" s="206"/>
      <c r="J70" s="206"/>
      <c r="K70" s="206"/>
      <c r="L70" s="206"/>
      <c r="M70" s="206"/>
    </row>
    <row r="71" spans="1:13" ht="12.75">
      <c r="A71" s="206"/>
      <c r="B71" s="206"/>
      <c r="C71" s="206"/>
      <c r="D71" s="206"/>
      <c r="E71" s="206"/>
      <c r="F71" s="206"/>
      <c r="G71" s="206"/>
      <c r="H71" s="206"/>
      <c r="I71" s="206"/>
      <c r="J71" s="206"/>
      <c r="K71" s="206"/>
      <c r="L71" s="206"/>
      <c r="M71" s="206"/>
    </row>
    <row r="72" spans="1:13" ht="12.75">
      <c r="A72" s="206"/>
      <c r="B72" s="206"/>
      <c r="C72" s="206"/>
      <c r="D72" s="206"/>
      <c r="E72" s="206"/>
      <c r="F72" s="206"/>
      <c r="G72" s="206"/>
      <c r="H72" s="206"/>
      <c r="I72" s="206"/>
      <c r="J72" s="206"/>
      <c r="K72" s="206"/>
      <c r="L72" s="206"/>
      <c r="M72" s="206"/>
    </row>
    <row r="73" spans="1:13" ht="12.75">
      <c r="A73" s="206"/>
      <c r="B73" s="206"/>
      <c r="C73" s="206"/>
      <c r="D73" s="206"/>
      <c r="E73" s="206"/>
      <c r="F73" s="206"/>
      <c r="G73" s="206"/>
      <c r="H73" s="206"/>
      <c r="I73" s="206"/>
      <c r="J73" s="206"/>
      <c r="K73" s="206"/>
      <c r="L73" s="206"/>
      <c r="M73" s="206"/>
    </row>
    <row r="74" spans="1:13" ht="12.75">
      <c r="A74" s="206"/>
      <c r="B74" s="206"/>
      <c r="C74" s="206"/>
      <c r="D74" s="206"/>
      <c r="E74" s="206"/>
      <c r="F74" s="206"/>
      <c r="G74" s="206"/>
      <c r="H74" s="206"/>
      <c r="I74" s="206"/>
      <c r="J74" s="206"/>
      <c r="K74" s="206"/>
      <c r="L74" s="206"/>
      <c r="M74" s="206"/>
    </row>
    <row r="75" spans="1:13" ht="12.75">
      <c r="A75" s="206"/>
      <c r="B75" s="206"/>
      <c r="C75" s="206"/>
      <c r="D75" s="206"/>
      <c r="E75" s="206"/>
      <c r="F75" s="206"/>
      <c r="G75" s="206"/>
      <c r="H75" s="206"/>
      <c r="I75" s="206"/>
      <c r="J75" s="206"/>
      <c r="K75" s="206"/>
      <c r="L75" s="206"/>
      <c r="M75" s="206"/>
    </row>
    <row r="76" spans="1:13" ht="12.75">
      <c r="A76" s="206"/>
      <c r="B76" s="206"/>
      <c r="C76" s="206"/>
      <c r="D76" s="206"/>
      <c r="E76" s="206"/>
      <c r="F76" s="206"/>
      <c r="G76" s="206"/>
      <c r="H76" s="206"/>
      <c r="I76" s="206"/>
      <c r="J76" s="206"/>
      <c r="K76" s="206"/>
      <c r="L76" s="206"/>
      <c r="M76" s="206"/>
    </row>
    <row r="77" spans="1:13" ht="12.75">
      <c r="A77" s="206"/>
      <c r="B77" s="206"/>
      <c r="C77" s="206"/>
      <c r="D77" s="206"/>
      <c r="E77" s="206"/>
      <c r="F77" s="206"/>
      <c r="G77" s="206"/>
      <c r="H77" s="206"/>
      <c r="I77" s="206"/>
      <c r="J77" s="206"/>
      <c r="K77" s="206"/>
      <c r="L77" s="206"/>
      <c r="M77" s="206"/>
    </row>
    <row r="78" spans="1:13" ht="12.75">
      <c r="A78" s="206"/>
      <c r="B78" s="206"/>
      <c r="C78" s="206"/>
      <c r="D78" s="206"/>
      <c r="E78" s="206"/>
      <c r="F78" s="206"/>
      <c r="G78" s="206"/>
      <c r="H78" s="206"/>
      <c r="I78" s="206"/>
      <c r="J78" s="206"/>
      <c r="K78" s="206"/>
      <c r="L78" s="206"/>
      <c r="M78" s="206"/>
    </row>
    <row r="79" spans="1:13" ht="12.75">
      <c r="A79" s="206"/>
      <c r="B79" s="206"/>
      <c r="C79" s="206"/>
      <c r="D79" s="206"/>
      <c r="E79" s="206"/>
      <c r="F79" s="206"/>
      <c r="G79" s="206"/>
      <c r="H79" s="206"/>
      <c r="I79" s="206"/>
      <c r="J79" s="206"/>
      <c r="K79" s="206"/>
      <c r="L79" s="206"/>
      <c r="M79" s="206"/>
    </row>
    <row r="80" spans="1:13" ht="12.75">
      <c r="A80" s="206"/>
      <c r="B80" s="206"/>
      <c r="C80" s="206"/>
      <c r="D80" s="206"/>
      <c r="E80" s="206"/>
      <c r="F80" s="206"/>
      <c r="G80" s="206"/>
      <c r="H80" s="206"/>
      <c r="I80" s="206"/>
      <c r="J80" s="206"/>
      <c r="K80" s="206"/>
      <c r="L80" s="206"/>
      <c r="M80" s="206"/>
    </row>
    <row r="81" spans="1:13" ht="12.75">
      <c r="A81" s="206"/>
      <c r="B81" s="206"/>
      <c r="C81" s="206"/>
      <c r="D81" s="206"/>
      <c r="E81" s="206"/>
      <c r="F81" s="206"/>
      <c r="G81" s="206"/>
      <c r="H81" s="206"/>
      <c r="I81" s="206"/>
      <c r="J81" s="206"/>
      <c r="K81" s="206"/>
      <c r="L81" s="206"/>
      <c r="M81" s="206"/>
    </row>
    <row r="82" spans="1:13" ht="12.75">
      <c r="A82" s="206"/>
      <c r="B82" s="206"/>
      <c r="C82" s="206"/>
      <c r="D82" s="206"/>
      <c r="E82" s="206"/>
      <c r="F82" s="206"/>
      <c r="G82" s="206"/>
      <c r="H82" s="206"/>
      <c r="I82" s="206"/>
      <c r="J82" s="206"/>
      <c r="K82" s="206"/>
      <c r="L82" s="206"/>
      <c r="M82" s="206"/>
    </row>
    <row r="83" spans="1:13" ht="12.75">
      <c r="A83" s="206"/>
      <c r="B83" s="206"/>
      <c r="C83" s="206"/>
      <c r="D83" s="206"/>
      <c r="E83" s="206"/>
      <c r="F83" s="206"/>
      <c r="G83" s="206"/>
      <c r="H83" s="206"/>
      <c r="I83" s="206"/>
      <c r="J83" s="206"/>
      <c r="K83" s="206"/>
      <c r="L83" s="206"/>
      <c r="M83" s="206"/>
    </row>
    <row r="84" spans="1:13" ht="12.75">
      <c r="A84" s="206"/>
      <c r="B84" s="206"/>
      <c r="C84" s="206"/>
      <c r="D84" s="206"/>
      <c r="E84" s="206"/>
      <c r="F84" s="206"/>
      <c r="G84" s="206"/>
      <c r="H84" s="206"/>
      <c r="I84" s="206"/>
      <c r="J84" s="206"/>
      <c r="K84" s="206"/>
      <c r="L84" s="206"/>
      <c r="M84" s="206"/>
    </row>
    <row r="85" spans="1:13" ht="12.75">
      <c r="A85" s="206"/>
      <c r="B85" s="206"/>
      <c r="C85" s="206"/>
      <c r="D85" s="206"/>
      <c r="E85" s="206"/>
      <c r="F85" s="206"/>
      <c r="G85" s="206"/>
      <c r="H85" s="206"/>
      <c r="I85" s="206"/>
      <c r="J85" s="206"/>
      <c r="K85" s="206"/>
      <c r="L85" s="206"/>
      <c r="M85" s="206"/>
    </row>
    <row r="86" spans="1:13" ht="12.75">
      <c r="A86" s="206"/>
      <c r="B86" s="206"/>
      <c r="C86" s="206"/>
      <c r="D86" s="206"/>
      <c r="E86" s="206"/>
      <c r="F86" s="206"/>
      <c r="G86" s="206"/>
      <c r="H86" s="206"/>
      <c r="I86" s="206"/>
      <c r="J86" s="206"/>
      <c r="K86" s="206"/>
      <c r="L86" s="206"/>
      <c r="M86" s="206"/>
    </row>
    <row r="87" spans="1:13" ht="12.75">
      <c r="A87" s="206"/>
      <c r="B87" s="206"/>
      <c r="C87" s="206"/>
      <c r="D87" s="206"/>
      <c r="E87" s="206"/>
      <c r="F87" s="206"/>
      <c r="G87" s="206"/>
      <c r="H87" s="206"/>
      <c r="I87" s="206"/>
      <c r="J87" s="206"/>
      <c r="K87" s="206"/>
      <c r="L87" s="206"/>
      <c r="M87" s="206"/>
    </row>
    <row r="88" spans="1:13" ht="12.75">
      <c r="A88" s="206"/>
      <c r="B88" s="206"/>
      <c r="C88" s="206"/>
      <c r="D88" s="206"/>
      <c r="E88" s="206"/>
      <c r="F88" s="206"/>
      <c r="G88" s="206"/>
      <c r="H88" s="206"/>
      <c r="I88" s="206"/>
      <c r="J88" s="206"/>
      <c r="K88" s="206"/>
      <c r="L88" s="206"/>
      <c r="M88" s="206"/>
    </row>
    <row r="89" spans="1:13" ht="12.75">
      <c r="A89" s="206"/>
      <c r="B89" s="206"/>
      <c r="C89" s="206"/>
      <c r="D89" s="206"/>
      <c r="E89" s="206"/>
      <c r="F89" s="206"/>
      <c r="G89" s="206"/>
      <c r="H89" s="206"/>
      <c r="I89" s="206"/>
      <c r="J89" s="206"/>
      <c r="K89" s="206"/>
      <c r="L89" s="206"/>
      <c r="M89" s="206"/>
    </row>
    <row r="90" spans="1:13" ht="12.75">
      <c r="A90" s="206"/>
      <c r="B90" s="206"/>
      <c r="C90" s="206"/>
      <c r="D90" s="206"/>
      <c r="E90" s="206"/>
      <c r="F90" s="206"/>
      <c r="G90" s="206"/>
      <c r="H90" s="206"/>
      <c r="I90" s="206"/>
      <c r="J90" s="206"/>
      <c r="K90" s="206"/>
      <c r="L90" s="206"/>
      <c r="M90" s="206"/>
    </row>
    <row r="91" spans="1:13" ht="12.75">
      <c r="A91" s="206"/>
      <c r="B91" s="206"/>
      <c r="C91" s="206"/>
      <c r="D91" s="206"/>
      <c r="E91" s="206"/>
      <c r="F91" s="206"/>
      <c r="G91" s="206"/>
      <c r="H91" s="206"/>
      <c r="I91" s="206"/>
      <c r="J91" s="206"/>
      <c r="K91" s="206"/>
      <c r="L91" s="206"/>
      <c r="M91" s="206"/>
    </row>
    <row r="92" spans="1:13" ht="12.75">
      <c r="A92" s="206"/>
      <c r="B92" s="206"/>
      <c r="C92" s="206"/>
      <c r="D92" s="206"/>
      <c r="E92" s="206"/>
      <c r="F92" s="206"/>
      <c r="G92" s="206"/>
      <c r="H92" s="206"/>
      <c r="I92" s="206"/>
      <c r="J92" s="206"/>
      <c r="K92" s="206"/>
      <c r="L92" s="206"/>
      <c r="M92" s="206"/>
    </row>
    <row r="93" spans="1:13" ht="12.75">
      <c r="A93" s="206"/>
      <c r="B93" s="206"/>
      <c r="C93" s="206"/>
      <c r="D93" s="206"/>
      <c r="E93" s="206"/>
      <c r="F93" s="206"/>
      <c r="G93" s="206"/>
      <c r="H93" s="206"/>
      <c r="I93" s="206"/>
      <c r="J93" s="206"/>
      <c r="K93" s="206"/>
      <c r="L93" s="206"/>
      <c r="M93" s="206"/>
    </row>
    <row r="94" spans="1:13" ht="12.75">
      <c r="A94" s="206"/>
      <c r="B94" s="206"/>
      <c r="C94" s="206"/>
      <c r="D94" s="206"/>
      <c r="E94" s="206"/>
      <c r="F94" s="206"/>
      <c r="G94" s="206"/>
      <c r="H94" s="206"/>
      <c r="I94" s="206"/>
      <c r="J94" s="206"/>
      <c r="K94" s="206"/>
      <c r="L94" s="206"/>
      <c r="M94" s="206"/>
    </row>
    <row r="95" spans="1:13" ht="12.75">
      <c r="A95" s="206"/>
      <c r="B95" s="206"/>
      <c r="C95" s="206"/>
      <c r="D95" s="206"/>
      <c r="E95" s="206"/>
      <c r="F95" s="206"/>
      <c r="G95" s="206"/>
      <c r="H95" s="206"/>
      <c r="I95" s="206"/>
      <c r="J95" s="206"/>
      <c r="K95" s="206"/>
      <c r="L95" s="206"/>
      <c r="M95" s="206"/>
    </row>
    <row r="96" spans="1:13" ht="12.75">
      <c r="A96" s="206"/>
      <c r="B96" s="206"/>
      <c r="C96" s="206"/>
      <c r="D96" s="206"/>
      <c r="E96" s="206"/>
      <c r="F96" s="206"/>
      <c r="G96" s="206"/>
      <c r="H96" s="206"/>
      <c r="I96" s="206"/>
      <c r="J96" s="206"/>
      <c r="K96" s="206"/>
      <c r="L96" s="206"/>
      <c r="M96" s="206"/>
    </row>
    <row r="97" spans="1:13" ht="12.75">
      <c r="A97" s="206"/>
      <c r="B97" s="206"/>
      <c r="C97" s="206"/>
      <c r="D97" s="206"/>
      <c r="E97" s="206"/>
      <c r="F97" s="206"/>
      <c r="G97" s="206"/>
      <c r="H97" s="206"/>
      <c r="I97" s="206"/>
      <c r="J97" s="206"/>
      <c r="K97" s="206"/>
      <c r="L97" s="206"/>
      <c r="M97" s="206"/>
    </row>
    <row r="98" spans="1:13" ht="12.75">
      <c r="A98" s="206"/>
      <c r="B98" s="206"/>
      <c r="C98" s="206"/>
      <c r="D98" s="206"/>
      <c r="E98" s="206"/>
      <c r="F98" s="206"/>
      <c r="G98" s="206"/>
      <c r="H98" s="206"/>
      <c r="I98" s="206"/>
      <c r="J98" s="206"/>
      <c r="K98" s="206"/>
      <c r="L98" s="206"/>
      <c r="M98" s="206"/>
    </row>
    <row r="99" spans="1:13" ht="12.75">
      <c r="A99" s="206"/>
      <c r="B99" s="206"/>
      <c r="C99" s="206"/>
      <c r="D99" s="206"/>
      <c r="E99" s="206"/>
      <c r="F99" s="206"/>
      <c r="G99" s="206"/>
      <c r="H99" s="206"/>
      <c r="I99" s="206"/>
      <c r="J99" s="206"/>
      <c r="K99" s="206"/>
      <c r="L99" s="206"/>
      <c r="M99" s="206"/>
    </row>
    <row r="100" spans="1:13" ht="12.75">
      <c r="A100" s="206"/>
      <c r="B100" s="206"/>
      <c r="C100" s="206"/>
      <c r="D100" s="206"/>
      <c r="E100" s="206"/>
      <c r="F100" s="206"/>
      <c r="G100" s="206"/>
      <c r="H100" s="206"/>
      <c r="I100" s="206"/>
      <c r="J100" s="206"/>
      <c r="K100" s="206"/>
      <c r="L100" s="206"/>
      <c r="M100" s="206"/>
    </row>
    <row r="101" spans="1:13" ht="12.75">
      <c r="A101" s="206"/>
      <c r="B101" s="206"/>
      <c r="C101" s="206"/>
      <c r="D101" s="206"/>
      <c r="E101" s="206"/>
      <c r="F101" s="206"/>
      <c r="G101" s="206"/>
      <c r="H101" s="206"/>
      <c r="I101" s="206"/>
      <c r="J101" s="206"/>
      <c r="K101" s="206"/>
      <c r="L101" s="206"/>
      <c r="M101" s="206"/>
    </row>
    <row r="102" spans="1:13" ht="12.75">
      <c r="A102" s="206"/>
      <c r="B102" s="206"/>
      <c r="C102" s="206"/>
      <c r="D102" s="206"/>
      <c r="E102" s="206"/>
      <c r="F102" s="206"/>
      <c r="G102" s="206"/>
      <c r="H102" s="206"/>
      <c r="I102" s="206"/>
      <c r="J102" s="206"/>
      <c r="K102" s="206"/>
      <c r="L102" s="206"/>
      <c r="M102" s="206"/>
    </row>
    <row r="103" spans="1:13" ht="12.75">
      <c r="A103" s="206"/>
      <c r="B103" s="206"/>
      <c r="C103" s="206"/>
      <c r="D103" s="206"/>
      <c r="E103" s="206"/>
      <c r="F103" s="206"/>
      <c r="G103" s="206"/>
      <c r="H103" s="206"/>
      <c r="I103" s="206"/>
      <c r="J103" s="206"/>
      <c r="K103" s="206"/>
      <c r="L103" s="206"/>
      <c r="M103" s="206"/>
    </row>
    <row r="104" spans="1:13" ht="12.75">
      <c r="A104" s="206"/>
      <c r="B104" s="206"/>
      <c r="C104" s="206"/>
      <c r="D104" s="206"/>
      <c r="E104" s="206"/>
      <c r="F104" s="206"/>
      <c r="G104" s="206"/>
      <c r="H104" s="206"/>
      <c r="I104" s="206"/>
      <c r="J104" s="206"/>
      <c r="K104" s="206"/>
      <c r="L104" s="206"/>
      <c r="M104" s="206"/>
    </row>
    <row r="105" spans="1:13" ht="12.75">
      <c r="A105" s="206"/>
      <c r="B105" s="206"/>
      <c r="C105" s="206"/>
      <c r="D105" s="206"/>
      <c r="E105" s="206"/>
      <c r="F105" s="206"/>
      <c r="G105" s="206"/>
      <c r="H105" s="206"/>
      <c r="I105" s="206"/>
      <c r="J105" s="206"/>
      <c r="K105" s="206"/>
      <c r="L105" s="206"/>
      <c r="M105" s="206"/>
    </row>
    <row r="106" spans="1:13" ht="12.75">
      <c r="A106" s="206"/>
      <c r="B106" s="206"/>
      <c r="C106" s="206"/>
      <c r="D106" s="206"/>
      <c r="E106" s="206"/>
      <c r="F106" s="206"/>
      <c r="G106" s="206"/>
      <c r="H106" s="206"/>
      <c r="I106" s="206"/>
      <c r="J106" s="206"/>
      <c r="K106" s="206"/>
      <c r="L106" s="206"/>
      <c r="M106" s="206"/>
    </row>
    <row r="107" spans="1:13" ht="12.75">
      <c r="A107" s="206"/>
      <c r="B107" s="206"/>
      <c r="C107" s="206"/>
      <c r="D107" s="206"/>
      <c r="E107" s="206"/>
      <c r="F107" s="206"/>
      <c r="G107" s="206"/>
      <c r="H107" s="206"/>
      <c r="I107" s="206"/>
      <c r="J107" s="206"/>
      <c r="K107" s="206"/>
      <c r="L107" s="206"/>
      <c r="M107" s="206"/>
    </row>
    <row r="108" spans="1:13" ht="12.75">
      <c r="A108" s="206"/>
      <c r="B108" s="206"/>
      <c r="C108" s="206"/>
      <c r="D108" s="206"/>
      <c r="E108" s="206"/>
      <c r="F108" s="206"/>
      <c r="G108" s="206"/>
      <c r="H108" s="206"/>
      <c r="I108" s="206"/>
      <c r="J108" s="206"/>
      <c r="K108" s="206"/>
      <c r="L108" s="206"/>
      <c r="M108" s="206"/>
    </row>
    <row r="109" spans="1:13" ht="12.75">
      <c r="A109" s="206"/>
      <c r="B109" s="206"/>
      <c r="C109" s="206"/>
      <c r="D109" s="206"/>
      <c r="E109" s="206"/>
      <c r="F109" s="206"/>
      <c r="G109" s="206"/>
      <c r="H109" s="206"/>
      <c r="I109" s="206"/>
      <c r="J109" s="206"/>
      <c r="K109" s="206"/>
      <c r="L109" s="206"/>
      <c r="M109" s="206"/>
    </row>
    <row r="110" spans="1:13" ht="12.75">
      <c r="A110" s="206"/>
      <c r="B110" s="206"/>
      <c r="C110" s="206"/>
      <c r="D110" s="206"/>
      <c r="E110" s="206"/>
      <c r="F110" s="206"/>
      <c r="G110" s="206"/>
      <c r="H110" s="206"/>
      <c r="I110" s="206"/>
      <c r="J110" s="206"/>
      <c r="K110" s="206"/>
      <c r="L110" s="206"/>
      <c r="M110" s="206"/>
    </row>
    <row r="111" spans="1:13" ht="12.75">
      <c r="A111" s="206"/>
      <c r="B111" s="206"/>
      <c r="C111" s="206"/>
      <c r="D111" s="206"/>
      <c r="E111" s="206"/>
      <c r="F111" s="206"/>
      <c r="G111" s="206"/>
      <c r="H111" s="206"/>
      <c r="I111" s="206"/>
      <c r="J111" s="206"/>
      <c r="K111" s="206"/>
      <c r="L111" s="206"/>
      <c r="M111" s="206"/>
    </row>
    <row r="112" spans="1:13" ht="12.75">
      <c r="A112" s="206"/>
      <c r="B112" s="206"/>
      <c r="C112" s="206"/>
      <c r="D112" s="206"/>
      <c r="E112" s="206"/>
      <c r="F112" s="206"/>
      <c r="G112" s="206"/>
      <c r="H112" s="206"/>
      <c r="I112" s="206"/>
      <c r="J112" s="206"/>
      <c r="K112" s="206"/>
      <c r="L112" s="206"/>
      <c r="M112" s="206"/>
    </row>
    <row r="113" spans="1:13" ht="12.75">
      <c r="A113" s="206"/>
      <c r="B113" s="206"/>
      <c r="C113" s="206"/>
      <c r="D113" s="206"/>
      <c r="E113" s="206"/>
      <c r="F113" s="206"/>
      <c r="G113" s="206"/>
      <c r="H113" s="206"/>
      <c r="I113" s="206"/>
      <c r="J113" s="206"/>
      <c r="K113" s="206"/>
      <c r="L113" s="206"/>
      <c r="M113" s="206"/>
    </row>
    <row r="114" spans="1:13" ht="12.75">
      <c r="A114" s="206"/>
      <c r="B114" s="206"/>
      <c r="C114" s="206"/>
      <c r="D114" s="206"/>
      <c r="E114" s="206"/>
      <c r="F114" s="206"/>
      <c r="G114" s="206"/>
      <c r="H114" s="206"/>
      <c r="I114" s="206"/>
      <c r="J114" s="206"/>
      <c r="K114" s="206"/>
      <c r="L114" s="206"/>
      <c r="M114" s="206"/>
    </row>
    <row r="115" spans="1:13" ht="12.75">
      <c r="A115" s="206"/>
      <c r="B115" s="206"/>
      <c r="C115" s="206"/>
      <c r="D115" s="206"/>
      <c r="E115" s="206"/>
      <c r="F115" s="206"/>
      <c r="G115" s="206"/>
      <c r="H115" s="206"/>
      <c r="I115" s="206"/>
      <c r="J115" s="206"/>
      <c r="K115" s="206"/>
      <c r="L115" s="206"/>
      <c r="M115" s="206"/>
    </row>
    <row r="116" spans="1:13" ht="12.75">
      <c r="A116" s="206"/>
      <c r="B116" s="206"/>
      <c r="C116" s="206"/>
      <c r="D116" s="206"/>
      <c r="E116" s="206"/>
      <c r="F116" s="206"/>
      <c r="G116" s="206"/>
      <c r="H116" s="206"/>
      <c r="I116" s="206"/>
      <c r="J116" s="206"/>
      <c r="K116" s="206"/>
      <c r="L116" s="206"/>
      <c r="M116" s="206"/>
    </row>
    <row r="117" spans="1:13" ht="12.75">
      <c r="A117" s="206"/>
      <c r="B117" s="206"/>
      <c r="C117" s="206"/>
      <c r="D117" s="206"/>
      <c r="E117" s="206"/>
      <c r="F117" s="206"/>
      <c r="G117" s="206"/>
      <c r="H117" s="206"/>
      <c r="I117" s="206"/>
      <c r="J117" s="206"/>
      <c r="K117" s="206"/>
      <c r="L117" s="206"/>
      <c r="M117" s="206"/>
    </row>
    <row r="118" spans="1:13" ht="12.75">
      <c r="A118" s="206"/>
      <c r="B118" s="206"/>
      <c r="C118" s="206"/>
      <c r="D118" s="206"/>
      <c r="E118" s="206"/>
      <c r="F118" s="206"/>
      <c r="G118" s="206"/>
      <c r="H118" s="206"/>
      <c r="I118" s="206"/>
      <c r="J118" s="206"/>
      <c r="K118" s="206"/>
      <c r="L118" s="206"/>
      <c r="M118" s="206"/>
    </row>
    <row r="119" spans="1:13" ht="12.75">
      <c r="A119" s="206"/>
      <c r="B119" s="206"/>
      <c r="C119" s="206"/>
      <c r="D119" s="206"/>
      <c r="E119" s="206"/>
      <c r="F119" s="206"/>
      <c r="G119" s="206"/>
      <c r="H119" s="206"/>
      <c r="I119" s="206"/>
      <c r="J119" s="206"/>
      <c r="K119" s="206"/>
      <c r="L119" s="206"/>
      <c r="M119" s="206"/>
    </row>
    <row r="120" spans="1:13" ht="12.75">
      <c r="A120" s="206"/>
      <c r="B120" s="206"/>
      <c r="C120" s="206"/>
      <c r="D120" s="206"/>
      <c r="E120" s="206"/>
      <c r="F120" s="206"/>
      <c r="G120" s="206"/>
      <c r="H120" s="206"/>
      <c r="I120" s="206"/>
      <c r="J120" s="206"/>
      <c r="K120" s="206"/>
      <c r="L120" s="206"/>
      <c r="M120" s="206"/>
    </row>
    <row r="121" spans="1:13" ht="12.75">
      <c r="A121" s="206"/>
      <c r="B121" s="206"/>
      <c r="C121" s="206"/>
      <c r="D121" s="206"/>
      <c r="E121" s="206"/>
      <c r="F121" s="206"/>
      <c r="G121" s="206"/>
      <c r="H121" s="206"/>
      <c r="I121" s="206"/>
      <c r="J121" s="206"/>
      <c r="K121" s="206"/>
      <c r="L121" s="206"/>
      <c r="M121" s="206"/>
    </row>
    <row r="122" spans="1:13" ht="12.75">
      <c r="A122" s="206"/>
      <c r="B122" s="206"/>
      <c r="C122" s="206"/>
      <c r="D122" s="206"/>
      <c r="E122" s="206"/>
      <c r="F122" s="206"/>
      <c r="G122" s="206"/>
      <c r="H122" s="206"/>
      <c r="I122" s="206"/>
      <c r="J122" s="206"/>
      <c r="K122" s="206"/>
      <c r="L122" s="206"/>
      <c r="M122" s="206"/>
    </row>
    <row r="123" spans="1:13" ht="12.75">
      <c r="A123" s="206"/>
      <c r="B123" s="206"/>
      <c r="C123" s="206"/>
      <c r="D123" s="206"/>
      <c r="E123" s="206"/>
      <c r="F123" s="206"/>
      <c r="G123" s="206"/>
      <c r="H123" s="206"/>
      <c r="I123" s="206"/>
      <c r="J123" s="206"/>
      <c r="K123" s="206"/>
      <c r="L123" s="206"/>
      <c r="M123" s="206"/>
    </row>
    <row r="124" spans="1:13" ht="12.75">
      <c r="A124" s="206"/>
      <c r="B124" s="206"/>
      <c r="C124" s="206"/>
      <c r="D124" s="206"/>
      <c r="E124" s="206"/>
      <c r="F124" s="206"/>
      <c r="G124" s="206"/>
      <c r="H124" s="206"/>
      <c r="I124" s="206"/>
      <c r="J124" s="206"/>
      <c r="K124" s="206"/>
      <c r="L124" s="206"/>
      <c r="M124" s="206"/>
    </row>
    <row r="125" spans="1:13" ht="12.75">
      <c r="A125" s="206"/>
      <c r="B125" s="206"/>
      <c r="C125" s="206"/>
      <c r="D125" s="206"/>
      <c r="E125" s="206"/>
      <c r="F125" s="206"/>
      <c r="G125" s="206"/>
      <c r="H125" s="206"/>
      <c r="I125" s="206"/>
      <c r="J125" s="206"/>
      <c r="K125" s="206"/>
      <c r="L125" s="206"/>
      <c r="M125" s="206"/>
    </row>
    <row r="126" spans="1:13" ht="12.75">
      <c r="A126" s="206"/>
      <c r="B126" s="206"/>
      <c r="C126" s="206"/>
      <c r="D126" s="206"/>
      <c r="E126" s="206"/>
      <c r="F126" s="206"/>
      <c r="G126" s="206"/>
      <c r="H126" s="206"/>
      <c r="I126" s="206"/>
      <c r="J126" s="206"/>
      <c r="K126" s="206"/>
      <c r="L126" s="206"/>
      <c r="M126" s="206"/>
    </row>
    <row r="127" spans="1:13" ht="12.75">
      <c r="A127" s="206"/>
      <c r="B127" s="206"/>
      <c r="C127" s="206"/>
      <c r="D127" s="206"/>
      <c r="E127" s="206"/>
      <c r="F127" s="206"/>
      <c r="G127" s="206"/>
      <c r="H127" s="206"/>
      <c r="I127" s="206"/>
      <c r="J127" s="206"/>
      <c r="K127" s="206"/>
      <c r="L127" s="206"/>
      <c r="M127" s="206"/>
    </row>
    <row r="128" spans="1:13" ht="12.75">
      <c r="A128" s="206"/>
      <c r="B128" s="206"/>
      <c r="C128" s="206"/>
      <c r="D128" s="206"/>
      <c r="E128" s="206"/>
      <c r="F128" s="206"/>
      <c r="G128" s="206"/>
      <c r="H128" s="206"/>
      <c r="I128" s="206"/>
      <c r="J128" s="206"/>
      <c r="K128" s="206"/>
      <c r="L128" s="206"/>
      <c r="M128" s="206"/>
    </row>
    <row r="129" spans="1:13" ht="12.75">
      <c r="A129" s="206"/>
      <c r="B129" s="206"/>
      <c r="C129" s="206"/>
      <c r="D129" s="206"/>
      <c r="E129" s="206"/>
      <c r="F129" s="206"/>
      <c r="G129" s="206"/>
      <c r="H129" s="206"/>
      <c r="I129" s="206"/>
      <c r="J129" s="206"/>
      <c r="K129" s="206"/>
      <c r="L129" s="206"/>
      <c r="M129" s="206"/>
    </row>
    <row r="130" spans="1:13" ht="12.75">
      <c r="A130" s="206"/>
      <c r="B130" s="206"/>
      <c r="C130" s="206"/>
      <c r="D130" s="206"/>
      <c r="E130" s="206"/>
      <c r="F130" s="206"/>
      <c r="G130" s="206"/>
      <c r="H130" s="206"/>
      <c r="I130" s="206"/>
      <c r="J130" s="206"/>
      <c r="K130" s="206"/>
      <c r="L130" s="206"/>
      <c r="M130" s="206"/>
    </row>
    <row r="131" spans="1:13" ht="12.75">
      <c r="A131" s="206"/>
      <c r="B131" s="206"/>
      <c r="C131" s="206"/>
      <c r="D131" s="206"/>
      <c r="E131" s="206"/>
      <c r="F131" s="206"/>
      <c r="G131" s="206"/>
      <c r="H131" s="206"/>
      <c r="I131" s="206"/>
      <c r="J131" s="206"/>
      <c r="K131" s="206"/>
      <c r="L131" s="206"/>
      <c r="M131" s="206"/>
    </row>
    <row r="132" spans="1:13" ht="12.75">
      <c r="A132" s="206"/>
      <c r="B132" s="206"/>
      <c r="C132" s="206"/>
      <c r="D132" s="206"/>
      <c r="E132" s="206"/>
      <c r="F132" s="206"/>
      <c r="G132" s="206"/>
      <c r="H132" s="206"/>
      <c r="I132" s="206"/>
      <c r="J132" s="206"/>
      <c r="K132" s="206"/>
      <c r="L132" s="206"/>
      <c r="M132" s="206"/>
    </row>
    <row r="133" spans="1:13" ht="12.75">
      <c r="A133" s="206"/>
      <c r="B133" s="206"/>
      <c r="C133" s="206"/>
      <c r="D133" s="206"/>
      <c r="E133" s="206"/>
      <c r="F133" s="206"/>
      <c r="G133" s="206"/>
      <c r="H133" s="206"/>
      <c r="I133" s="206"/>
      <c r="J133" s="206"/>
      <c r="K133" s="206"/>
      <c r="L133" s="206"/>
      <c r="M133" s="206"/>
    </row>
    <row r="134" spans="1:13" ht="12.75">
      <c r="A134" s="206"/>
      <c r="B134" s="206"/>
      <c r="C134" s="206"/>
      <c r="D134" s="206"/>
      <c r="E134" s="206"/>
      <c r="F134" s="206"/>
      <c r="G134" s="206"/>
      <c r="H134" s="206"/>
      <c r="I134" s="206"/>
      <c r="J134" s="206"/>
      <c r="K134" s="206"/>
      <c r="L134" s="206"/>
      <c r="M134" s="206"/>
    </row>
    <row r="135" spans="1:13" ht="12.75">
      <c r="A135" s="206"/>
      <c r="B135" s="206"/>
      <c r="C135" s="206"/>
      <c r="D135" s="206"/>
      <c r="E135" s="206"/>
      <c r="F135" s="206"/>
      <c r="G135" s="206"/>
      <c r="H135" s="206"/>
      <c r="I135" s="206"/>
      <c r="J135" s="206"/>
      <c r="K135" s="206"/>
      <c r="L135" s="206"/>
      <c r="M135" s="206"/>
    </row>
    <row r="136" spans="1:13" ht="12.75">
      <c r="A136" s="206"/>
      <c r="B136" s="206"/>
      <c r="C136" s="206"/>
      <c r="D136" s="206"/>
      <c r="E136" s="206"/>
      <c r="F136" s="206"/>
      <c r="G136" s="206"/>
      <c r="H136" s="206"/>
      <c r="I136" s="206"/>
      <c r="J136" s="206"/>
      <c r="K136" s="206"/>
      <c r="L136" s="206"/>
      <c r="M136" s="206"/>
    </row>
    <row r="137" spans="1:13" ht="12.75">
      <c r="A137" s="206"/>
      <c r="B137" s="206"/>
      <c r="C137" s="206"/>
      <c r="D137" s="206"/>
      <c r="E137" s="206"/>
      <c r="F137" s="206"/>
      <c r="G137" s="206"/>
      <c r="H137" s="206"/>
      <c r="I137" s="206"/>
      <c r="J137" s="206"/>
      <c r="K137" s="206"/>
      <c r="L137" s="206"/>
      <c r="M137" s="206"/>
    </row>
    <row r="138" spans="1:13" ht="12.75">
      <c r="A138" s="206"/>
      <c r="B138" s="206"/>
      <c r="C138" s="206"/>
      <c r="D138" s="206"/>
      <c r="E138" s="206"/>
      <c r="F138" s="206"/>
      <c r="G138" s="206"/>
      <c r="H138" s="206"/>
      <c r="I138" s="206"/>
      <c r="J138" s="206"/>
      <c r="K138" s="206"/>
      <c r="L138" s="206"/>
      <c r="M138" s="206"/>
    </row>
    <row r="139" spans="1:13" ht="12.75">
      <c r="A139" s="206"/>
      <c r="B139" s="206"/>
      <c r="C139" s="206"/>
      <c r="D139" s="206"/>
      <c r="E139" s="206"/>
      <c r="F139" s="206"/>
      <c r="G139" s="206"/>
      <c r="H139" s="206"/>
      <c r="I139" s="206"/>
      <c r="J139" s="206"/>
      <c r="K139" s="206"/>
      <c r="L139" s="206"/>
      <c r="M139" s="206"/>
    </row>
    <row r="140" spans="1:13" ht="12.75">
      <c r="A140" s="206"/>
      <c r="B140" s="206"/>
      <c r="C140" s="206"/>
      <c r="D140" s="206"/>
      <c r="E140" s="206"/>
      <c r="F140" s="206"/>
      <c r="G140" s="206"/>
      <c r="H140" s="206"/>
      <c r="I140" s="206"/>
      <c r="J140" s="206"/>
      <c r="K140" s="206"/>
      <c r="L140" s="206"/>
      <c r="M140" s="206"/>
    </row>
    <row r="141" spans="1:13" ht="12.75">
      <c r="A141" s="206"/>
      <c r="B141" s="206"/>
      <c r="C141" s="206"/>
      <c r="D141" s="206"/>
      <c r="E141" s="206"/>
      <c r="F141" s="206"/>
      <c r="G141" s="206"/>
      <c r="H141" s="206"/>
      <c r="I141" s="206"/>
      <c r="J141" s="206"/>
      <c r="K141" s="206"/>
      <c r="L141" s="206"/>
      <c r="M141" s="206"/>
    </row>
    <row r="142" spans="1:13" ht="12.75">
      <c r="A142" s="206"/>
      <c r="B142" s="206"/>
      <c r="C142" s="206"/>
      <c r="D142" s="206"/>
      <c r="E142" s="206"/>
      <c r="F142" s="206"/>
      <c r="G142" s="206"/>
      <c r="H142" s="206"/>
      <c r="I142" s="206"/>
      <c r="J142" s="206"/>
      <c r="K142" s="206"/>
      <c r="L142" s="206"/>
      <c r="M142" s="206"/>
    </row>
    <row r="143" spans="1:13" ht="12.75">
      <c r="A143" s="206"/>
      <c r="B143" s="206"/>
      <c r="C143" s="206"/>
      <c r="D143" s="206"/>
      <c r="E143" s="206"/>
      <c r="F143" s="206"/>
      <c r="G143" s="206"/>
      <c r="H143" s="206"/>
      <c r="I143" s="206"/>
      <c r="J143" s="206"/>
      <c r="K143" s="206"/>
      <c r="L143" s="206"/>
      <c r="M143" s="206"/>
    </row>
    <row r="144" spans="1:13" ht="12.75">
      <c r="A144" s="206"/>
      <c r="B144" s="206"/>
      <c r="C144" s="206"/>
      <c r="D144" s="206"/>
      <c r="E144" s="206"/>
      <c r="F144" s="206"/>
      <c r="G144" s="206"/>
      <c r="H144" s="206"/>
      <c r="I144" s="206"/>
      <c r="J144" s="206"/>
      <c r="K144" s="206"/>
      <c r="L144" s="206"/>
      <c r="M144" s="206"/>
    </row>
    <row r="145" spans="1:13" ht="12.75">
      <c r="A145" s="206"/>
      <c r="B145" s="206"/>
      <c r="C145" s="206"/>
      <c r="D145" s="206"/>
      <c r="E145" s="206"/>
      <c r="F145" s="206"/>
      <c r="G145" s="206"/>
      <c r="H145" s="206"/>
      <c r="I145" s="206"/>
      <c r="J145" s="206"/>
      <c r="K145" s="206"/>
      <c r="L145" s="206"/>
      <c r="M145" s="206"/>
    </row>
    <row r="146" spans="1:13" ht="12.75">
      <c r="A146" s="206"/>
      <c r="B146" s="206"/>
      <c r="C146" s="206"/>
      <c r="D146" s="206"/>
      <c r="E146" s="206"/>
      <c r="F146" s="206"/>
      <c r="G146" s="206"/>
      <c r="H146" s="206"/>
      <c r="I146" s="206"/>
      <c r="J146" s="206"/>
      <c r="K146" s="206"/>
      <c r="L146" s="206"/>
      <c r="M146" s="206"/>
    </row>
    <row r="147" spans="1:13" ht="12.75">
      <c r="A147" s="206"/>
      <c r="B147" s="206"/>
      <c r="C147" s="206"/>
      <c r="D147" s="206"/>
      <c r="E147" s="206"/>
      <c r="F147" s="206"/>
      <c r="G147" s="206"/>
      <c r="H147" s="206"/>
      <c r="I147" s="206"/>
      <c r="J147" s="206"/>
      <c r="K147" s="206"/>
      <c r="L147" s="206"/>
      <c r="M147" s="206"/>
    </row>
    <row r="148" spans="1:13" ht="12.75">
      <c r="A148" s="206"/>
      <c r="B148" s="206"/>
      <c r="C148" s="206"/>
      <c r="D148" s="206"/>
      <c r="E148" s="206"/>
      <c r="F148" s="206"/>
      <c r="G148" s="206"/>
      <c r="H148" s="206"/>
      <c r="I148" s="206"/>
      <c r="J148" s="206"/>
      <c r="K148" s="206"/>
      <c r="L148" s="206"/>
      <c r="M148" s="206"/>
    </row>
    <row r="149" spans="1:13" ht="12.75">
      <c r="A149" s="206"/>
      <c r="B149" s="206"/>
      <c r="C149" s="206"/>
      <c r="D149" s="206"/>
      <c r="E149" s="206"/>
      <c r="F149" s="206"/>
      <c r="G149" s="206"/>
      <c r="H149" s="206"/>
      <c r="I149" s="206"/>
      <c r="J149" s="206"/>
      <c r="K149" s="206"/>
      <c r="L149" s="206"/>
      <c r="M149" s="206"/>
    </row>
    <row r="150" spans="1:13" ht="12.75">
      <c r="A150" s="206"/>
      <c r="B150" s="206"/>
      <c r="C150" s="206"/>
      <c r="D150" s="206"/>
      <c r="E150" s="206"/>
      <c r="F150" s="206"/>
      <c r="G150" s="206"/>
      <c r="H150" s="206"/>
      <c r="I150" s="206"/>
      <c r="J150" s="206"/>
      <c r="K150" s="206"/>
      <c r="L150" s="206"/>
      <c r="M150" s="206"/>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6" sqref="M6:N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242">
        <v>27</v>
      </c>
      <c r="C2" s="83"/>
      <c r="D2" s="83"/>
      <c r="E2" s="83"/>
      <c r="F2" s="83"/>
      <c r="G2" s="83"/>
      <c r="H2" s="353"/>
      <c r="I2" s="353"/>
      <c r="J2" s="83"/>
      <c r="K2" s="136" t="s">
        <v>380</v>
      </c>
      <c r="L2" s="130" t="s">
        <v>381</v>
      </c>
      <c r="M2" s="134"/>
    </row>
    <row r="3" spans="1:13" ht="12.75">
      <c r="A3" s="84"/>
      <c r="B3" s="83"/>
      <c r="C3" s="83"/>
      <c r="D3" s="83"/>
      <c r="E3" s="83"/>
      <c r="F3" s="83"/>
      <c r="G3" s="83"/>
      <c r="H3" s="83"/>
      <c r="I3" s="83"/>
      <c r="J3" s="83"/>
      <c r="K3" s="83"/>
      <c r="L3" s="83"/>
      <c r="M3" s="82"/>
    </row>
    <row r="4" spans="1:13" ht="12.75">
      <c r="A4" s="84" t="s">
        <v>1</v>
      </c>
      <c r="B4" s="83"/>
      <c r="C4" s="83"/>
      <c r="D4" s="191" t="str">
        <f>+'Check Sheet'!$D$4</f>
        <v>Fiorito Enterprises, Inc. &amp; Rabanco Companies - G-60  </v>
      </c>
      <c r="E4" s="83"/>
      <c r="F4" s="83"/>
      <c r="G4" s="83"/>
      <c r="H4" s="83"/>
      <c r="I4" s="83"/>
      <c r="J4" s="83"/>
      <c r="K4" s="83"/>
      <c r="L4" s="83"/>
      <c r="M4" s="82"/>
    </row>
    <row r="5" spans="1:13" ht="12.75">
      <c r="A5" s="81" t="s">
        <v>2</v>
      </c>
      <c r="B5" s="80"/>
      <c r="C5" s="80"/>
      <c r="D5" s="184"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5">
        <f>'[2]Combined LG'!$E$29</f>
        <v>0.1575905239375544</v>
      </c>
    </row>
    <row r="7" spans="1:13" ht="12.75">
      <c r="A7" s="280" t="s">
        <v>168</v>
      </c>
      <c r="B7" s="279"/>
      <c r="C7" s="279"/>
      <c r="D7" s="279"/>
      <c r="E7" s="279"/>
      <c r="F7" s="279"/>
      <c r="G7" s="279"/>
      <c r="H7" s="279"/>
      <c r="I7" s="279"/>
      <c r="J7" s="279"/>
      <c r="K7" s="83"/>
      <c r="L7" s="83"/>
      <c r="M7" s="82"/>
    </row>
    <row r="8" spans="1:13" ht="12.75">
      <c r="A8" s="370" t="s">
        <v>169</v>
      </c>
      <c r="B8" s="353"/>
      <c r="C8" s="353"/>
      <c r="D8" s="353"/>
      <c r="E8" s="353"/>
      <c r="F8" s="353"/>
      <c r="G8" s="353"/>
      <c r="H8" s="353"/>
      <c r="I8" s="353"/>
      <c r="J8" s="353"/>
      <c r="K8" s="83"/>
      <c r="L8" s="83"/>
      <c r="M8" s="82"/>
    </row>
    <row r="9" spans="1:13" ht="12.75">
      <c r="A9" s="370" t="s">
        <v>121</v>
      </c>
      <c r="B9" s="353"/>
      <c r="C9" s="353"/>
      <c r="D9" s="353"/>
      <c r="E9" s="353"/>
      <c r="F9" s="353"/>
      <c r="G9" s="353"/>
      <c r="H9" s="353"/>
      <c r="I9" s="353"/>
      <c r="J9" s="353"/>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55" t="s">
        <v>123</v>
      </c>
      <c r="E13" s="301"/>
      <c r="F13" s="301"/>
      <c r="G13" s="301"/>
      <c r="H13" s="301"/>
      <c r="I13" s="301"/>
      <c r="J13" s="301"/>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6"/>
      <c r="P14" s="196"/>
      <c r="Q14" s="196"/>
      <c r="R14" s="196"/>
      <c r="S14" s="196"/>
      <c r="T14" s="196"/>
      <c r="U14" s="196"/>
      <c r="V14" s="196"/>
      <c r="W14" s="196"/>
      <c r="X14" s="196"/>
    </row>
    <row r="15" spans="1:24" ht="12.75">
      <c r="A15" s="97" t="s">
        <v>125</v>
      </c>
      <c r="B15" s="96"/>
      <c r="C15" s="95"/>
      <c r="D15" s="146">
        <f>'Item 105, page 1'!C16</f>
        <v>1.27</v>
      </c>
      <c r="E15" s="146">
        <f>'Item 105, page 1'!D16</f>
        <v>1.53</v>
      </c>
      <c r="F15" s="146">
        <f>'Item 105, page 1'!E16</f>
        <v>1.53</v>
      </c>
      <c r="G15" s="146">
        <f>'Item 105, page 1'!F16</f>
        <v>11.02</v>
      </c>
      <c r="H15" s="146">
        <f>'Item 105, page 1'!G16</f>
        <v>11.47</v>
      </c>
      <c r="I15" s="146">
        <f>'Item 105, page 1'!H16</f>
        <v>12.19</v>
      </c>
      <c r="J15" s="146">
        <f>'Item 105, page 1'!I16</f>
        <v>13.06</v>
      </c>
      <c r="K15" s="146">
        <f>'Item 105, page 1'!J16</f>
        <v>13.97</v>
      </c>
      <c r="L15" s="146">
        <f>'Item 105, page 1'!K16</f>
        <v>16.57</v>
      </c>
      <c r="M15" s="146">
        <f>'Item 105, page 1'!L16</f>
        <v>19.23</v>
      </c>
      <c r="O15" s="241" t="s">
        <v>411</v>
      </c>
      <c r="P15" s="83"/>
      <c r="Q15" s="83"/>
      <c r="R15" s="83"/>
      <c r="S15" s="83"/>
      <c r="T15" s="83"/>
      <c r="U15" s="83"/>
      <c r="V15" s="83"/>
      <c r="W15" s="83"/>
      <c r="X15" s="83"/>
    </row>
    <row r="16" spans="1:24" ht="12.75">
      <c r="A16" s="97" t="s">
        <v>126</v>
      </c>
      <c r="B16" s="96"/>
      <c r="C16" s="95"/>
      <c r="D16" s="164" t="str">
        <f>TEXT('[2]Comm (+MF) Price Out'!$N$19,"$0.00")&amp;" (A)"</f>
        <v>$4.19 (A)</v>
      </c>
      <c r="E16" s="164" t="str">
        <f>TEXT('[2]Comm (+MF) Price Out'!$N$20,"$0.00")&amp;" (A)"</f>
        <v>$6.83 (A)</v>
      </c>
      <c r="F16" s="164" t="str">
        <f>TEXT('[2]Comm (+MF) Price Out'!$N$20,"$0.00")&amp;" (A)"</f>
        <v>$6.83 (A)</v>
      </c>
      <c r="G16" s="164" t="str">
        <f>TEXT('[2]Comm (+MF) Price Out'!$N$22,"$0.00")&amp;" (A)"</f>
        <v>$21.63 (A)</v>
      </c>
      <c r="H16" s="164" t="str">
        <f>TEXT('[2]Comm (+MF) Price Out'!$N$23,"$0.00")&amp;" (A)"</f>
        <v>$28.99 (A)</v>
      </c>
      <c r="I16" s="164" t="str">
        <f>TEXT('[2]Comm (+MF) Price Out'!$N$24,"$0.00")&amp;" (A)"</f>
        <v>$40.37 (A)</v>
      </c>
      <c r="J16" s="164" t="str">
        <f>TEXT('[2]Comm (+MF) Price Out'!$N$25,"$0.00")&amp;" (A)"</f>
        <v>$57.27 (A)</v>
      </c>
      <c r="K16" s="164" t="str">
        <f>TEXT('[2]Comm (+MF) Price Out'!$N$26,"$0.00")&amp;" (A)"</f>
        <v>$71.35 (A)</v>
      </c>
      <c r="L16" s="164" t="str">
        <f>TEXT('[2]Comm (+MF) Price Out'!$N$27,"$0.00")&amp;" (A)"</f>
        <v>$106.50 (A)</v>
      </c>
      <c r="M16" s="164" t="str">
        <f>TEXT('[2]Comm (+MF) Price Out'!$N$28,"$0.00")&amp;" (A)"</f>
        <v>$134.57 (A)</v>
      </c>
      <c r="O16" s="83"/>
      <c r="P16" s="83"/>
      <c r="Q16" s="83"/>
      <c r="R16" s="83"/>
      <c r="S16" s="83"/>
      <c r="T16" s="83"/>
      <c r="U16" s="83"/>
      <c r="V16" s="83"/>
      <c r="W16" s="83"/>
      <c r="X16" s="83"/>
    </row>
    <row r="17" spans="1:24" ht="12.75">
      <c r="A17" s="97" t="s">
        <v>127</v>
      </c>
      <c r="B17" s="96"/>
      <c r="C17" s="95"/>
      <c r="D17" s="146" t="str">
        <f>D16</f>
        <v>$4.19 (A)</v>
      </c>
      <c r="E17" s="146" t="str">
        <f aca="true" t="shared" si="0" ref="E17:M17">E16</f>
        <v>$6.83 (A)</v>
      </c>
      <c r="F17" s="146" t="str">
        <f t="shared" si="0"/>
        <v>$6.83 (A)</v>
      </c>
      <c r="G17" s="146" t="str">
        <f t="shared" si="0"/>
        <v>$21.63 (A)</v>
      </c>
      <c r="H17" s="146" t="str">
        <f t="shared" si="0"/>
        <v>$28.99 (A)</v>
      </c>
      <c r="I17" s="146" t="str">
        <f t="shared" si="0"/>
        <v>$40.37 (A)</v>
      </c>
      <c r="J17" s="146" t="str">
        <f t="shared" si="0"/>
        <v>$57.27 (A)</v>
      </c>
      <c r="K17" s="146" t="str">
        <f t="shared" si="0"/>
        <v>$71.35 (A)</v>
      </c>
      <c r="L17" s="146" t="str">
        <f t="shared" si="0"/>
        <v>$106.50 (A)</v>
      </c>
      <c r="M17" s="146" t="str">
        <f t="shared" si="0"/>
        <v>$134.57 (A)</v>
      </c>
      <c r="O17" s="83"/>
      <c r="P17" s="83"/>
      <c r="Q17" s="83"/>
      <c r="R17" s="83"/>
      <c r="S17" s="83"/>
      <c r="T17" s="83"/>
      <c r="U17" s="83"/>
      <c r="V17" s="83"/>
      <c r="W17" s="83"/>
      <c r="X17" s="83"/>
    </row>
    <row r="18" spans="1:24" ht="12.75">
      <c r="A18" s="103" t="s">
        <v>128</v>
      </c>
      <c r="B18" s="102"/>
      <c r="C18" s="101"/>
      <c r="D18" s="163" t="str">
        <f>TEXT('[2]Comm (+MF) Price Out'!$N$41,"$0.00")&amp;" (A)"</f>
        <v>$9.38 (A)</v>
      </c>
      <c r="E18" s="163" t="str">
        <f>TEXT('[2]Comm (+MF) Price Out'!$N$42,"$0.00")&amp;" (A)"</f>
        <v>$10.59 (A)</v>
      </c>
      <c r="F18" s="163" t="str">
        <f>TEXT('[2]Comm (+MF) Price Out'!$N$43,"$0.00")&amp;" (A)"</f>
        <v>$12.96 (A)</v>
      </c>
      <c r="G18" s="163" t="str">
        <f>TEXT('[2]Comm (+MF) Price Out'!$N$44,"$0.00")&amp;" (A)"</f>
        <v>$23.30 (A)</v>
      </c>
      <c r="H18" s="163" t="str">
        <f>TEXT('[2]Comm (+MF) Price Out'!$N$45,"$0.00")&amp;" (A)"</f>
        <v>$31.04 (A)</v>
      </c>
      <c r="I18" s="163" t="str">
        <f>TEXT('[2]Comm (+MF) Price Out'!$N$46,"$0.00")&amp;" (A)"</f>
        <v>$44.20 (A)</v>
      </c>
      <c r="J18" s="163" t="str">
        <f>TEXT('[2]Comm (+MF) Price Out'!$N$47,"$0.00")&amp;" (A)"</f>
        <v>$60.98 (A)</v>
      </c>
      <c r="K18" s="163" t="str">
        <f>TEXT('[2]Comm (+MF) Price Out'!$N$48,"$0.00")&amp;" (A)"</f>
        <v>$74.87 (A)</v>
      </c>
      <c r="L18" s="163" t="str">
        <f>TEXT('[2]Comm (+MF) Price Out'!$N$49,"$0.00")&amp;" (A)"</f>
        <v>$112.95 (A)</v>
      </c>
      <c r="M18" s="163" t="str">
        <f>TEXT('[2]Comm (+MF) Price Out'!$N$50,"$0.00")&amp;" (A)"</f>
        <v>$137.50 (A)</v>
      </c>
      <c r="O18" s="197"/>
      <c r="P18" s="197"/>
      <c r="Q18" s="197"/>
      <c r="R18" s="197"/>
      <c r="S18" s="197"/>
      <c r="T18" s="197"/>
      <c r="U18" s="197"/>
      <c r="V18" s="197"/>
      <c r="W18" s="197"/>
      <c r="X18" s="197"/>
    </row>
    <row r="19" spans="1:24" ht="12.75">
      <c r="A19" s="100" t="s">
        <v>129</v>
      </c>
      <c r="B19" s="96"/>
      <c r="C19" s="95"/>
      <c r="D19" s="83"/>
      <c r="E19" s="83"/>
      <c r="F19" s="83"/>
      <c r="G19" s="83"/>
      <c r="H19" s="83"/>
      <c r="I19" s="83"/>
      <c r="J19" s="83"/>
      <c r="K19" s="83"/>
      <c r="L19" s="83"/>
      <c r="M19" s="82"/>
      <c r="O19" s="197"/>
      <c r="P19" s="197"/>
      <c r="Q19" s="197"/>
      <c r="R19" s="197"/>
      <c r="S19" s="197"/>
      <c r="T19" s="197"/>
      <c r="U19" s="197"/>
      <c r="V19" s="1"/>
      <c r="W19" s="1"/>
      <c r="X19" s="1"/>
    </row>
    <row r="20" spans="1:24" ht="12.75">
      <c r="A20" s="97" t="s">
        <v>75</v>
      </c>
      <c r="B20" s="96"/>
      <c r="C20" s="95"/>
      <c r="D20" s="94"/>
      <c r="E20" s="94"/>
      <c r="F20" s="94"/>
      <c r="G20" s="163" t="str">
        <f>TEXT('[2]Comm (+MF) Price Out'!$N$64,"$0.00")&amp;" (A)"</f>
        <v>$45.31 (A)</v>
      </c>
      <c r="H20" s="166" t="str">
        <f>G20</f>
        <v>$45.31 (A)</v>
      </c>
      <c r="I20" s="166" t="str">
        <f aca="true" t="shared" si="1" ref="I20:M22">H20</f>
        <v>$45.31 (A)</v>
      </c>
      <c r="J20" s="166" t="str">
        <f t="shared" si="1"/>
        <v>$45.31 (A)</v>
      </c>
      <c r="K20" s="166" t="str">
        <f t="shared" si="1"/>
        <v>$45.31 (A)</v>
      </c>
      <c r="L20" s="166" t="str">
        <f t="shared" si="1"/>
        <v>$45.31 (A)</v>
      </c>
      <c r="M20" s="166" t="str">
        <f t="shared" si="1"/>
        <v>$45.31 (A)</v>
      </c>
      <c r="O20" s="197"/>
      <c r="P20" s="197"/>
      <c r="Q20" s="197"/>
      <c r="R20" s="197"/>
      <c r="S20" s="197"/>
      <c r="T20" s="197"/>
      <c r="U20" s="197"/>
      <c r="V20" s="1"/>
      <c r="W20" s="1"/>
      <c r="X20" s="1"/>
    </row>
    <row r="21" spans="1:27" ht="12.75">
      <c r="A21" s="97" t="s">
        <v>76</v>
      </c>
      <c r="B21" s="96"/>
      <c r="C21" s="95"/>
      <c r="D21" s="94"/>
      <c r="E21" s="94"/>
      <c r="F21" s="94"/>
      <c r="G21" s="163" t="str">
        <f>TEXT('[2]Comm (+MF) Price Out'!$N$72,"$0.00")&amp;" (A)"</f>
        <v>$23.30 (A)</v>
      </c>
      <c r="H21" s="163" t="str">
        <f>TEXT('[2]Comm (+MF) Price Out'!$N$73,"$0.00")&amp;" (A)"</f>
        <v>$31.04 (A)</v>
      </c>
      <c r="I21" s="163" t="str">
        <f>TEXT('[2]Comm (+MF) Price Out'!$N$74,"$0.00")&amp;" (A)"</f>
        <v>$44.20 (A)</v>
      </c>
      <c r="J21" s="163" t="str">
        <f>TEXT('[2]Comm (+MF) Price Out'!$N$75,"$0.00")&amp;" (A)"</f>
        <v>$60.98 (A)</v>
      </c>
      <c r="K21" s="163" t="str">
        <f>TEXT('[2]Comm (+MF) Price Out'!$N$76,"$0.00")&amp;" (A)"</f>
        <v>$74.87 (A)</v>
      </c>
      <c r="L21" s="163" t="str">
        <f>TEXT('[2]Comm (+MF) Price Out'!$N$77,"$0.00")&amp;" (A)"</f>
        <v>$112.95 (A)</v>
      </c>
      <c r="M21" s="163" t="str">
        <f>TEXT('[2]Comm (+MF) Price Out'!$N$78,"$0.00")&amp;" (A)"</f>
        <v>$137.50 (A)</v>
      </c>
      <c r="O21" s="1"/>
      <c r="P21" s="1"/>
      <c r="Q21" s="1"/>
      <c r="R21" s="197"/>
      <c r="S21" s="197"/>
      <c r="T21" s="197"/>
      <c r="U21" s="197"/>
      <c r="V21" s="197"/>
      <c r="W21" s="197"/>
      <c r="X21" s="197"/>
      <c r="Y21" s="22"/>
      <c r="Z21" s="22"/>
      <c r="AA21" s="22"/>
    </row>
    <row r="22" spans="1:24" ht="12.75">
      <c r="A22" s="97" t="s">
        <v>130</v>
      </c>
      <c r="B22" s="96"/>
      <c r="C22" s="95"/>
      <c r="D22" s="94"/>
      <c r="E22" s="94"/>
      <c r="F22" s="94"/>
      <c r="G22" s="163" t="str">
        <f>TEXT('[2]Comm (+MF) Price Out'!$N$80,"$0.00")&amp;" (A)"</f>
        <v>$1.13 (A)</v>
      </c>
      <c r="H22" s="166" t="str">
        <f>G22</f>
        <v>$1.13 (A)</v>
      </c>
      <c r="I22" s="166" t="str">
        <f t="shared" si="1"/>
        <v>$1.13 (A)</v>
      </c>
      <c r="J22" s="166" t="str">
        <f t="shared" si="1"/>
        <v>$1.13 (A)</v>
      </c>
      <c r="K22" s="166" t="str">
        <f t="shared" si="1"/>
        <v>$1.13 (A)</v>
      </c>
      <c r="L22" s="166" t="str">
        <f t="shared" si="1"/>
        <v>$1.13 (A)</v>
      </c>
      <c r="M22" s="166" t="str">
        <f t="shared" si="1"/>
        <v>$1.13 (A)</v>
      </c>
      <c r="O22" s="1"/>
      <c r="P22" s="1"/>
      <c r="Q22" s="1"/>
      <c r="R22" s="83"/>
      <c r="S22" s="83"/>
      <c r="T22" s="83"/>
      <c r="U22" s="83"/>
      <c r="V22" s="83"/>
      <c r="W22" s="83"/>
      <c r="X22" s="83"/>
    </row>
    <row r="23" spans="1:24" ht="12.75">
      <c r="A23" s="97" t="s">
        <v>78</v>
      </c>
      <c r="B23" s="96"/>
      <c r="C23" s="95"/>
      <c r="D23" s="114"/>
      <c r="E23" s="114"/>
      <c r="F23" s="114"/>
      <c r="G23" s="205">
        <f>G15</f>
        <v>11.02</v>
      </c>
      <c r="H23" s="205">
        <f aca="true" t="shared" si="2" ref="H23:M23">H15</f>
        <v>11.47</v>
      </c>
      <c r="I23" s="205">
        <f t="shared" si="2"/>
        <v>12.19</v>
      </c>
      <c r="J23" s="205">
        <f t="shared" si="2"/>
        <v>13.06</v>
      </c>
      <c r="K23" s="205">
        <f t="shared" si="2"/>
        <v>13.97</v>
      </c>
      <c r="L23" s="205">
        <f t="shared" si="2"/>
        <v>16.57</v>
      </c>
      <c r="M23" s="205">
        <f t="shared" si="2"/>
        <v>19.23</v>
      </c>
      <c r="O23" s="197"/>
      <c r="P23" s="197"/>
      <c r="Q23" s="197"/>
      <c r="R23" s="197"/>
      <c r="S23" s="197"/>
      <c r="T23" s="197"/>
      <c r="U23" s="197"/>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169" t="str">
        <f>"In addition to all other applicable charges, a charge of "&amp;'Item 120,130,150'!C16&amp;" per yard (assessed on a "</f>
        <v>In addition to all other applicable charges, a charge of $15.02 (A) per yard (assessed on a </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382</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169"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8" t="str">
        <f>+'Item 106, page 1 '!$B$46</f>
        <v>A gate obstruction charge of $1.50 will be assessed per pick up for opening, unlocking, or closing gates, or moving obstructions in order to pick up solid waste.</v>
      </c>
      <c r="C44" s="398"/>
      <c r="D44" s="398"/>
      <c r="E44" s="398"/>
      <c r="F44" s="398"/>
      <c r="G44" s="398"/>
      <c r="H44" s="398"/>
      <c r="I44" s="398"/>
      <c r="J44" s="83"/>
      <c r="K44" s="83"/>
      <c r="L44" s="83"/>
      <c r="M44" s="82"/>
    </row>
    <row r="45" spans="1:13" ht="12.75">
      <c r="A45" s="87"/>
      <c r="B45" s="398"/>
      <c r="C45" s="398"/>
      <c r="D45" s="398"/>
      <c r="E45" s="398"/>
      <c r="F45" s="398"/>
      <c r="G45" s="398"/>
      <c r="H45" s="398"/>
      <c r="I45" s="398"/>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31" t="str">
        <f>+'Check Sheet'!$B$52</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282">
        <f>+'Check Sheet'!$B$54</f>
        <v>43235</v>
      </c>
      <c r="C51" s="282">
        <f>+'Check Sheet'!C50</f>
        <v>0</v>
      </c>
      <c r="D51" s="127"/>
      <c r="E51" s="80"/>
      <c r="F51" s="80"/>
      <c r="G51" s="80"/>
      <c r="K51" s="70" t="s">
        <v>137</v>
      </c>
      <c r="L51" s="283">
        <f>+'Check Sheet'!$I$54</f>
        <v>43282</v>
      </c>
      <c r="M51" s="284">
        <f>+'Check Sheet'!L50</f>
        <v>0</v>
      </c>
    </row>
    <row r="52" spans="1:13" ht="12.75">
      <c r="A52" s="285" t="s">
        <v>17</v>
      </c>
      <c r="B52" s="286"/>
      <c r="C52" s="286"/>
      <c r="D52" s="286"/>
      <c r="E52" s="286"/>
      <c r="F52" s="286"/>
      <c r="G52" s="286"/>
      <c r="H52" s="286"/>
      <c r="I52" s="286"/>
      <c r="J52" s="286"/>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380</v>
      </c>
      <c r="I2" s="130" t="s">
        <v>227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174</v>
      </c>
      <c r="B7" s="279"/>
      <c r="C7" s="279"/>
      <c r="D7" s="279"/>
      <c r="E7" s="279"/>
      <c r="F7" s="279"/>
      <c r="G7" s="279"/>
      <c r="H7" s="279"/>
      <c r="I7" s="279"/>
      <c r="J7" s="281"/>
    </row>
    <row r="8" spans="1:10" ht="12.75">
      <c r="A8" s="352" t="s">
        <v>175</v>
      </c>
      <c r="B8" s="353"/>
      <c r="C8" s="353"/>
      <c r="D8" s="353"/>
      <c r="E8" s="353"/>
      <c r="F8" s="353"/>
      <c r="G8" s="353"/>
      <c r="H8" s="353"/>
      <c r="I8" s="353"/>
      <c r="J8" s="354"/>
    </row>
    <row r="9" spans="1:10" ht="12.75">
      <c r="A9" s="370" t="s">
        <v>176</v>
      </c>
      <c r="B9" s="399"/>
      <c r="C9" s="399"/>
      <c r="D9" s="399"/>
      <c r="E9" s="399"/>
      <c r="F9" s="399"/>
      <c r="G9" s="399"/>
      <c r="H9" s="399"/>
      <c r="I9" s="399"/>
      <c r="J9" s="400"/>
    </row>
    <row r="10" spans="1:10" ht="12.75">
      <c r="A10" s="370" t="s">
        <v>121</v>
      </c>
      <c r="B10" s="353"/>
      <c r="C10" s="353"/>
      <c r="D10" s="353"/>
      <c r="E10" s="353"/>
      <c r="F10" s="353"/>
      <c r="G10" s="353"/>
      <c r="H10" s="353"/>
      <c r="I10" s="353"/>
      <c r="J10" s="354"/>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55" t="s">
        <v>123</v>
      </c>
      <c r="E14" s="301"/>
      <c r="F14" s="301"/>
      <c r="G14" s="301"/>
      <c r="H14" s="301"/>
      <c r="I14" s="301"/>
      <c r="J14" s="302"/>
    </row>
    <row r="15" spans="1:10" ht="12.75">
      <c r="A15" s="107" t="s">
        <v>124</v>
      </c>
      <c r="B15" s="106"/>
      <c r="C15" s="105"/>
      <c r="D15" s="120" t="s">
        <v>177</v>
      </c>
      <c r="E15" s="120" t="s">
        <v>178</v>
      </c>
      <c r="F15" s="120" t="s">
        <v>179</v>
      </c>
      <c r="G15" s="114"/>
      <c r="H15" s="114"/>
      <c r="I15" s="114"/>
      <c r="J15" s="114"/>
    </row>
    <row r="16" spans="1:10" ht="12.75">
      <c r="A16" s="121" t="s">
        <v>126</v>
      </c>
      <c r="B16" s="96"/>
      <c r="C16" s="95"/>
      <c r="D16" s="167" t="str">
        <f>'Item 240'!D16</f>
        <v>$4.19 (A)</v>
      </c>
      <c r="E16" s="167" t="str">
        <f>'Item 240'!E16</f>
        <v>$6.83 (A)</v>
      </c>
      <c r="F16" s="167" t="str">
        <f>'Item 240'!F16</f>
        <v>$6.83 (A)</v>
      </c>
      <c r="G16" s="114"/>
      <c r="H16" s="114"/>
      <c r="I16" s="114"/>
      <c r="J16" s="114"/>
    </row>
    <row r="17" spans="1:10" ht="12.75">
      <c r="A17" s="103" t="s">
        <v>127</v>
      </c>
      <c r="B17" s="96"/>
      <c r="C17" s="95"/>
      <c r="D17" s="167" t="str">
        <f>'Item 240'!D16</f>
        <v>$4.19 (A)</v>
      </c>
      <c r="E17" s="167" t="str">
        <f>'Item 240'!E16</f>
        <v>$6.83 (A)</v>
      </c>
      <c r="F17" s="167" t="str">
        <f>'Item 240'!F16</f>
        <v>$6.83 (A)</v>
      </c>
      <c r="G17" s="114"/>
      <c r="H17" s="114"/>
      <c r="I17" s="114"/>
      <c r="J17" s="114"/>
    </row>
    <row r="18" spans="1:12" ht="12.75">
      <c r="A18" s="103" t="s">
        <v>128</v>
      </c>
      <c r="B18" s="96"/>
      <c r="C18" s="95"/>
      <c r="D18" s="163" t="str">
        <f>TEXT('[2]Comm (+MF) Price Out'!$N$108,"$0.00")&amp;" (A)"</f>
        <v>$9.38 (A)</v>
      </c>
      <c r="E18" s="163" t="str">
        <f>TEXT('[2]Comm (+MF) Price Out'!$N$109,"$0.00")&amp;" (A)"</f>
        <v>$10.59 (A)</v>
      </c>
      <c r="F18" s="163" t="str">
        <f>TEXT('[2]Comm (+MF) Price Out'!$N$110,"$0.00")&amp;" (A)"</f>
        <v>$12.96 (A)</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8" t="str">
        <f>+'Item 106, page 1 '!$B$46</f>
        <v>A gate obstruction charge of $1.50 will be assessed per pick up for opening, unlocking, or closing gates, or moving obstructions in order to pick up solid waste.</v>
      </c>
      <c r="C35" s="398"/>
      <c r="D35" s="398"/>
      <c r="E35" s="398"/>
      <c r="F35" s="398"/>
      <c r="G35" s="398"/>
      <c r="H35" s="398"/>
      <c r="I35" s="398"/>
      <c r="J35" s="82"/>
    </row>
    <row r="36" spans="1:10" ht="12.75">
      <c r="A36" s="87"/>
      <c r="B36" s="398"/>
      <c r="C36" s="398"/>
      <c r="D36" s="398"/>
      <c r="E36" s="398"/>
      <c r="F36" s="398"/>
      <c r="G36" s="398"/>
      <c r="H36" s="398"/>
      <c r="I36" s="398"/>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282">
        <f>+'Check Sheet'!$B$54</f>
        <v>43235</v>
      </c>
      <c r="C52" s="282">
        <f>+'Check Sheet'!C51</f>
        <v>0</v>
      </c>
      <c r="D52" s="80"/>
      <c r="E52" s="80"/>
      <c r="F52" s="80"/>
      <c r="H52" s="70" t="s">
        <v>137</v>
      </c>
      <c r="I52" s="283">
        <f>+'Check Sheet'!$I$54</f>
        <v>43282</v>
      </c>
      <c r="J52" s="284">
        <f>+'Check Sheet'!I51</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383</v>
      </c>
      <c r="I2" s="130" t="s">
        <v>228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Out'!$N$116,"$0.00")&amp;" (A)"</f>
        <v>$126.31 (A)</v>
      </c>
      <c r="E18" s="164" t="str">
        <f>TEXT('[2]Comm (+MF) Price Out'!$N$117,"$0.00")&amp;" (A)"</f>
        <v>$173.68 (A)</v>
      </c>
      <c r="F18" s="164" t="str">
        <f>TEXT('[2]Comm (+MF) Price Out'!$N$118,"$0.00")&amp;" (A)"</f>
        <v>$211.98 (A)</v>
      </c>
      <c r="G18" s="164" t="str">
        <f>TEXT('[2]Comm (+MF) Price Out'!$N$119,"$0.00")&amp;" (A)"</f>
        <v>$247.50 (A)</v>
      </c>
      <c r="H18" s="164" t="str">
        <f>TEXT('[2]Comm (+MF) Price Out'!$N$120,"$0.00")&amp;" (A)"</f>
        <v>$283.67 (A)</v>
      </c>
      <c r="I18" s="164" t="str">
        <f>TEXT('[2]Comm (+MF) Price Out'!$N$121,"$0.00")&amp;" (A)"</f>
        <v>$361.19 (A)</v>
      </c>
      <c r="J18" s="114"/>
    </row>
    <row r="19" spans="1:10" ht="12.75">
      <c r="A19" s="97" t="s">
        <v>127</v>
      </c>
      <c r="B19" s="96"/>
      <c r="C19" s="95"/>
      <c r="D19" s="167" t="str">
        <f aca="true" t="shared" si="0" ref="D19:I19">D18</f>
        <v>$126.31 (A)</v>
      </c>
      <c r="E19" s="167" t="str">
        <f t="shared" si="0"/>
        <v>$173.68 (A)</v>
      </c>
      <c r="F19" s="167" t="str">
        <f t="shared" si="0"/>
        <v>$211.98 (A)</v>
      </c>
      <c r="G19" s="167" t="str">
        <f t="shared" si="0"/>
        <v>$247.50 (A)</v>
      </c>
      <c r="H19" s="167" t="str">
        <f t="shared" si="0"/>
        <v>$283.67 (A)</v>
      </c>
      <c r="I19" s="167" t="str">
        <f t="shared" si="0"/>
        <v>$361.19 (A)</v>
      </c>
      <c r="J19" s="114"/>
    </row>
    <row r="20" spans="1:14" ht="12.75">
      <c r="A20" s="103" t="s">
        <v>128</v>
      </c>
      <c r="B20" s="102"/>
      <c r="C20" s="101"/>
      <c r="D20" s="163" t="str">
        <f>TEXT('[2]Comm (+MF) Price Out'!$N$130,"$0.00")&amp;" (A)"</f>
        <v>$126.31 (A)</v>
      </c>
      <c r="E20" s="163" t="str">
        <f>TEXT('[2]Comm (+MF) Price Out'!$N$131,"$0.00")&amp;" (A)"</f>
        <v>$173.68 (A)</v>
      </c>
      <c r="F20" s="163" t="str">
        <f>TEXT('[2]Comm (+MF) Price Out'!$N$132,"$0.00")&amp;" (A)"</f>
        <v>$211.98 (A)</v>
      </c>
      <c r="G20" s="163" t="str">
        <f>TEXT('[2]Comm (+MF) Price Out'!$N$133,"$0.00")&amp;" (A)"</f>
        <v>$247.50 (A)</v>
      </c>
      <c r="H20" s="163" t="str">
        <f>TEXT('[2]Comm (+MF) Price Out'!$N$134,"$0.00")&amp;" (A)"</f>
        <v>$283.67 (A)</v>
      </c>
      <c r="I20" s="163" t="str">
        <f>TEXT('[2]Comm (+MF) Price Out'!$N$135,"$0.00")&amp;" (A)"</f>
        <v>$361.19 (A)</v>
      </c>
      <c r="J20" s="114"/>
      <c r="K20" s="193"/>
      <c r="L20" s="78">
        <v>152.47</v>
      </c>
      <c r="M20" s="78">
        <v>263.44</v>
      </c>
      <c r="N20" s="78">
        <v>336.55</v>
      </c>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282">
        <f>+'Check Sheet'!$B$54</f>
        <v>43235</v>
      </c>
      <c r="C56" s="282">
        <f>+'Check Sheet'!C55</f>
        <v>0</v>
      </c>
      <c r="D56" s="80"/>
      <c r="E56" s="80"/>
      <c r="F56" s="80"/>
      <c r="H56" s="70" t="s">
        <v>137</v>
      </c>
      <c r="I56" s="283">
        <f>+'Check Sheet'!$I$54</f>
        <v>43282</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384</v>
      </c>
      <c r="I2" s="130" t="s">
        <v>231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351</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Out'!$N$137,"$0.00")&amp;" (A)"</f>
        <v>$138.45 (A)</v>
      </c>
      <c r="E18" s="164" t="str">
        <f>TEXT('[2]Comm (+MF) Price Out'!$N$138,"$0.00")&amp;" (A)"</f>
        <v>$206.93 (A)</v>
      </c>
      <c r="F18" s="164" t="str">
        <f>TEXT('[2]Comm (+MF) Price Out'!$N$139,"$0.00")&amp;" (A)"</f>
        <v>$258.30 (A)</v>
      </c>
      <c r="G18" s="164" t="str">
        <f>TEXT('[2]Comm (+MF) Price Out'!$N$140,"$0.00")&amp;" (A)"</f>
        <v>$309.69 (A)</v>
      </c>
      <c r="H18" s="164" t="str">
        <f>TEXT('[2]Comm (+MF) Price Out'!$N$141,"$0.00")&amp;" (A)"</f>
        <v>$361.07 (A)</v>
      </c>
      <c r="I18" s="164" t="str">
        <f>TEXT('[2]Comm (+MF) Price Out'!$N$142,"$0.00")&amp;" (A)"</f>
        <v>$412.44 (A)</v>
      </c>
      <c r="J18" s="114"/>
    </row>
    <row r="19" spans="1:10" ht="12.75">
      <c r="A19" s="97" t="s">
        <v>127</v>
      </c>
      <c r="B19" s="96"/>
      <c r="C19" s="95"/>
      <c r="D19" s="167" t="str">
        <f aca="true" t="shared" si="0" ref="D19:I19">D18</f>
        <v>$138.45 (A)</v>
      </c>
      <c r="E19" s="167" t="str">
        <f t="shared" si="0"/>
        <v>$206.93 (A)</v>
      </c>
      <c r="F19" s="167" t="str">
        <f t="shared" si="0"/>
        <v>$258.30 (A)</v>
      </c>
      <c r="G19" s="167" t="str">
        <f t="shared" si="0"/>
        <v>$309.69 (A)</v>
      </c>
      <c r="H19" s="167" t="str">
        <f t="shared" si="0"/>
        <v>$361.07 (A)</v>
      </c>
      <c r="I19" s="167" t="str">
        <f t="shared" si="0"/>
        <v>$412.44 (A)</v>
      </c>
      <c r="J19" s="114"/>
    </row>
    <row r="20" spans="1:10" ht="12.75">
      <c r="A20" s="103" t="s">
        <v>128</v>
      </c>
      <c r="B20" s="102"/>
      <c r="C20" s="101"/>
      <c r="D20" s="163" t="str">
        <f>TEXT('[2]Comm (+MF) Price Out'!$N$144,"$0.00")&amp;" (A)"</f>
        <v>$138.45 (A)</v>
      </c>
      <c r="E20" s="163" t="str">
        <f>TEXT('[2]Comm (+MF) Price Out'!$N$145,"$0.00")&amp;" (A)"</f>
        <v>$206.93 (A)</v>
      </c>
      <c r="F20" s="163" t="str">
        <f>TEXT('[2]Comm (+MF) Price Out'!$N$146,"$0.00")&amp;" (A)"</f>
        <v>$258.30 (A)</v>
      </c>
      <c r="G20" s="163" t="str">
        <f>TEXT('[2]Comm (+MF) Price Out'!$N$147,"$0.00")&amp;" (A)"</f>
        <v>$309.69 (A)</v>
      </c>
      <c r="H20" s="163" t="str">
        <f>TEXT('[2]Comm (+MF) Price Out'!$N$148,"$0.00")&amp;" (A)"</f>
        <v>$361.07 (A)</v>
      </c>
      <c r="I20" s="163" t="str">
        <f>TEXT('[2]Comm (+MF) Price Out'!$N$149,"$0.00")&amp;" (A)"</f>
        <v>$412.44 (A)</v>
      </c>
      <c r="J20" s="114"/>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282">
        <f>+'Check Sheet'!$B$54</f>
        <v>43235</v>
      </c>
      <c r="C56" s="282">
        <f>+'Check Sheet'!C55</f>
        <v>0</v>
      </c>
      <c r="D56" s="80"/>
      <c r="E56" s="80"/>
      <c r="F56" s="80"/>
      <c r="H56" s="70" t="s">
        <v>137</v>
      </c>
      <c r="I56" s="283">
        <f>+'Check Sheet'!$I$54</f>
        <v>43282</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384</v>
      </c>
      <c r="I2" s="130" t="s">
        <v>230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212</v>
      </c>
      <c r="B7" s="279"/>
      <c r="C7" s="279"/>
      <c r="D7" s="279"/>
      <c r="E7" s="279"/>
      <c r="F7" s="279"/>
      <c r="G7" s="279"/>
      <c r="H7" s="279"/>
      <c r="I7" s="279"/>
      <c r="J7" s="281"/>
    </row>
    <row r="8" spans="1:10" ht="12.75">
      <c r="A8" s="352" t="s">
        <v>213</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4" t="str">
        <f>TEXT('[2]IND (+MF) Price Out'!$I$42,"$0.00")&amp;" (A)"</f>
        <v>$44.17 (A)</v>
      </c>
      <c r="E15" s="164" t="str">
        <f>TEXT('[2]IND (+MF) Price Out'!$I$43,"$0.00")&amp;" (A)"</f>
        <v>$46.44 (A)</v>
      </c>
      <c r="F15" s="164" t="str">
        <f>TEXT('[2]IND (+MF) Price Out'!$I$44,"$0.00")&amp;" (A)"</f>
        <v>$48.71 (A)</v>
      </c>
      <c r="G15" s="164" t="str">
        <f>TEXT('[2]IND (+MF) Price Out'!$I$45,"$0.00")&amp;" (A)"</f>
        <v>$50.97 (A)</v>
      </c>
      <c r="H15" s="164" t="str">
        <f>TEXT('[2]IND (+MF) Price Out'!$I$46,"$0.00")&amp;" (A)"</f>
        <v>$50.97 (A)</v>
      </c>
      <c r="I15" s="164" t="str">
        <f>TEXT('[2]IND (+MF) Price Out'!$I$47,"$0.00")&amp;" (A)"</f>
        <v>$53.24 (A)</v>
      </c>
      <c r="J15" s="164" t="str">
        <f>TEXT('[2]IND (+MF) Price Out'!$I$48,"$0.00")&amp;" (A)"</f>
        <v>$53.24 (A)</v>
      </c>
    </row>
    <row r="16" spans="1:10" ht="12.75">
      <c r="A16" s="97" t="s">
        <v>126</v>
      </c>
      <c r="B16" s="96"/>
      <c r="C16" s="95"/>
      <c r="D16" s="164" t="str">
        <f>TEXT('[2]IND (+MF) Price Out'!$I$18,"$0.00")&amp;" (A)"</f>
        <v>$143.51 (A)</v>
      </c>
      <c r="E16" s="167" t="str">
        <f aca="true" t="shared" si="0" ref="E16:J16">D16</f>
        <v>$143.51 (A)</v>
      </c>
      <c r="F16" s="167" t="str">
        <f t="shared" si="0"/>
        <v>$143.51 (A)</v>
      </c>
      <c r="G16" s="167" t="str">
        <f t="shared" si="0"/>
        <v>$143.51 (A)</v>
      </c>
      <c r="H16" s="167" t="str">
        <f t="shared" si="0"/>
        <v>$143.51 (A)</v>
      </c>
      <c r="I16" s="167" t="str">
        <f t="shared" si="0"/>
        <v>$143.51 (A)</v>
      </c>
      <c r="J16" s="167" t="str">
        <f t="shared" si="0"/>
        <v>$143.51 (A)</v>
      </c>
    </row>
    <row r="17" spans="1:10" ht="12.75">
      <c r="A17" s="97" t="s">
        <v>127</v>
      </c>
      <c r="B17" s="96"/>
      <c r="C17" s="95"/>
      <c r="D17" s="167" t="str">
        <f aca="true" t="shared" si="1" ref="D17:J17">D16</f>
        <v>$143.51 (A)</v>
      </c>
      <c r="E17" s="167" t="str">
        <f t="shared" si="1"/>
        <v>$143.51 (A)</v>
      </c>
      <c r="F17" s="167" t="str">
        <f t="shared" si="1"/>
        <v>$143.51 (A)</v>
      </c>
      <c r="G17" s="167" t="str">
        <f t="shared" si="1"/>
        <v>$143.51 (A)</v>
      </c>
      <c r="H17" s="167" t="str">
        <f t="shared" si="1"/>
        <v>$143.51 (A)</v>
      </c>
      <c r="I17" s="167" t="str">
        <f t="shared" si="1"/>
        <v>$143.51 (A)</v>
      </c>
      <c r="J17" s="167" t="str">
        <f t="shared" si="1"/>
        <v>$143.51 (A)</v>
      </c>
    </row>
    <row r="18" spans="1:10" ht="12.75">
      <c r="A18" s="103" t="s">
        <v>128</v>
      </c>
      <c r="B18" s="102"/>
      <c r="C18" s="101"/>
      <c r="D18" s="164" t="str">
        <f>TEXT('[2]IND (+MF) Price Out'!$I$34,"$0.00")&amp;" (A)"</f>
        <v>$149.18 (A)</v>
      </c>
      <c r="E18" s="167" t="str">
        <f aca="true" t="shared" si="2" ref="E18:J18">D18</f>
        <v>$149.18 (A)</v>
      </c>
      <c r="F18" s="167" t="str">
        <f t="shared" si="2"/>
        <v>$149.18 (A)</v>
      </c>
      <c r="G18" s="167" t="str">
        <f t="shared" si="2"/>
        <v>$149.18 (A)</v>
      </c>
      <c r="H18" s="167" t="str">
        <f t="shared" si="2"/>
        <v>$149.18 (A)</v>
      </c>
      <c r="I18" s="167" t="str">
        <f t="shared" si="2"/>
        <v>$149.18 (A)</v>
      </c>
      <c r="J18" s="167" t="str">
        <f t="shared" si="2"/>
        <v>$149.18 (A)</v>
      </c>
    </row>
    <row r="19" spans="1:10" ht="12.75">
      <c r="A19" s="100" t="s">
        <v>129</v>
      </c>
      <c r="B19" s="96"/>
      <c r="C19" s="95"/>
      <c r="D19" s="83"/>
      <c r="E19" s="83"/>
      <c r="F19" s="83"/>
      <c r="G19" s="83"/>
      <c r="H19" s="83"/>
      <c r="I19" s="83"/>
      <c r="J19" s="82"/>
    </row>
    <row r="20" spans="1:10" ht="12.75">
      <c r="A20" s="97" t="s">
        <v>75</v>
      </c>
      <c r="B20" s="96"/>
      <c r="C20" s="95"/>
      <c r="D20" s="164" t="str">
        <f>TEXT('[2]IND (+MF) Price Out'!$I$51,"$0.00")&amp;" (A)"</f>
        <v>$101.94 (A)</v>
      </c>
      <c r="E20" s="167" t="str">
        <f>D20</f>
        <v>$101.94 (A)</v>
      </c>
      <c r="F20" s="167" t="str">
        <f aca="true" t="shared" si="3" ref="F20:J22">E20</f>
        <v>$101.94 (A)</v>
      </c>
      <c r="G20" s="167" t="str">
        <f t="shared" si="3"/>
        <v>$101.94 (A)</v>
      </c>
      <c r="H20" s="167" t="str">
        <f t="shared" si="3"/>
        <v>$101.94 (A)</v>
      </c>
      <c r="I20" s="167" t="str">
        <f t="shared" si="3"/>
        <v>$101.94 (A)</v>
      </c>
      <c r="J20" s="167" t="str">
        <f t="shared" si="3"/>
        <v>$101.94 (A)</v>
      </c>
    </row>
    <row r="21" spans="1:12" ht="12.75">
      <c r="A21" s="97" t="s">
        <v>76</v>
      </c>
      <c r="B21" s="96"/>
      <c r="C21" s="95"/>
      <c r="D21" s="164" t="str">
        <f>TEXT('[2]IND (+MF) Price Out'!$I$59,"$0.00")&amp;" (A)"</f>
        <v>$143.51 (A)</v>
      </c>
      <c r="E21" s="167" t="str">
        <f>D21</f>
        <v>$143.51 (A)</v>
      </c>
      <c r="F21" s="167" t="str">
        <f t="shared" si="3"/>
        <v>$143.51 (A)</v>
      </c>
      <c r="G21" s="167" t="str">
        <f t="shared" si="3"/>
        <v>$143.51 (A)</v>
      </c>
      <c r="H21" s="167" t="str">
        <f t="shared" si="3"/>
        <v>$143.51 (A)</v>
      </c>
      <c r="I21" s="167" t="str">
        <f t="shared" si="3"/>
        <v>$143.51 (A)</v>
      </c>
      <c r="J21" s="167" t="str">
        <f t="shared" si="3"/>
        <v>$143.51 (A)</v>
      </c>
      <c r="L21" s="78" t="s">
        <v>119</v>
      </c>
    </row>
    <row r="22" spans="1:10" ht="12.75">
      <c r="A22" s="97" t="s">
        <v>130</v>
      </c>
      <c r="B22" s="96"/>
      <c r="C22" s="95"/>
      <c r="D22" s="164" t="str">
        <f>TEXT('[2]IND (+MF) Price Out'!$I$67,"$0.00")&amp;" (A)"</f>
        <v>$4.36 (A)</v>
      </c>
      <c r="E22" s="167" t="str">
        <f>D22</f>
        <v>$4.36 (A)</v>
      </c>
      <c r="F22" s="167" t="str">
        <f t="shared" si="3"/>
        <v>$4.36 (A)</v>
      </c>
      <c r="G22" s="167" t="str">
        <f t="shared" si="3"/>
        <v>$4.36 (A)</v>
      </c>
      <c r="H22" s="167" t="str">
        <f t="shared" si="3"/>
        <v>$4.36 (A)</v>
      </c>
      <c r="I22" s="167" t="str">
        <f t="shared" si="3"/>
        <v>$4.36 (A)</v>
      </c>
      <c r="J22" s="167"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419</v>
      </c>
      <c r="C27" s="83"/>
      <c r="D27" s="83"/>
      <c r="E27" s="83"/>
      <c r="F27" s="243"/>
      <c r="G27" s="83"/>
      <c r="H27" s="83"/>
      <c r="I27" s="83"/>
      <c r="J27" s="82"/>
    </row>
    <row r="28" spans="1:10" ht="12.75">
      <c r="A28" s="87"/>
      <c r="B28" s="169"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9" t="str">
        <f>+'Item 240'!B34</f>
        <v>In addition to all other applicable charges, a charge of $15.02 (A) per yard (assessed on a </v>
      </c>
      <c r="C38" s="83"/>
      <c r="D38" s="83"/>
      <c r="E38" s="83"/>
      <c r="F38" s="83"/>
      <c r="G38" s="83"/>
      <c r="H38" s="83"/>
      <c r="I38" s="83"/>
      <c r="J38" s="82"/>
    </row>
    <row r="39" spans="1:10" ht="12.75">
      <c r="A39" s="87"/>
      <c r="B39" s="169" t="str">
        <f>+'Item 240'!B35</f>
        <v>pro-rata basis) will be assessed if containers are filled past their visible full limit, container</v>
      </c>
      <c r="C39" s="83"/>
      <c r="D39" s="83"/>
      <c r="E39" s="83"/>
      <c r="F39" s="83"/>
      <c r="G39" s="83"/>
      <c r="H39" s="83"/>
      <c r="I39" s="83"/>
      <c r="J39" s="82"/>
    </row>
    <row r="40" spans="1:10" ht="12.75">
      <c r="A40" s="84"/>
      <c r="B40" s="169" t="str">
        <f>+'Item 240'!B36</f>
        <v>lids will not close due to overfilling, or additional materials are placed on or near containers. (N)</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43" t="s">
        <v>418</v>
      </c>
      <c r="C45" s="83"/>
      <c r="D45" s="83"/>
      <c r="E45" s="83"/>
      <c r="F45" s="83"/>
      <c r="G45" s="83"/>
      <c r="H45" s="83"/>
      <c r="I45" s="83"/>
      <c r="J45" s="82"/>
    </row>
    <row r="46" spans="1:10" ht="12.75">
      <c r="A46" s="84"/>
      <c r="B46" s="83"/>
      <c r="C46" s="83"/>
      <c r="D46" s="83"/>
      <c r="E46" s="83"/>
      <c r="F46" s="83"/>
      <c r="G46" s="83"/>
      <c r="H46" s="83"/>
      <c r="I46" s="83"/>
      <c r="J46" s="82"/>
    </row>
    <row r="47" spans="2:10" ht="12.75">
      <c r="B47" s="398" t="str">
        <f>+'Item 106, page 1 '!$B$46</f>
        <v>A gate obstruction charge of $1.50 will be assessed per pick up for opening, unlocking, or closing gates, or moving obstructions in order to pick up solid waste.</v>
      </c>
      <c r="C47" s="398"/>
      <c r="D47" s="398"/>
      <c r="E47" s="398"/>
      <c r="F47" s="398"/>
      <c r="G47" s="398"/>
      <c r="H47" s="398"/>
      <c r="I47" s="398"/>
      <c r="J47" s="82"/>
    </row>
    <row r="48" spans="1:10" ht="12.75">
      <c r="A48" s="84"/>
      <c r="B48" s="398"/>
      <c r="C48" s="398"/>
      <c r="D48" s="398"/>
      <c r="E48" s="398"/>
      <c r="F48" s="398"/>
      <c r="G48" s="398"/>
      <c r="H48" s="398"/>
      <c r="I48" s="398"/>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412</v>
      </c>
      <c r="I2" s="86" t="s">
        <v>229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217</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4" t="str">
        <f>TEXT('[2]IND (+MF) Price Out'!$I$79,"$0.00")&amp;" (A)"</f>
        <v>$168.88 (A)</v>
      </c>
      <c r="E15" s="167" t="str">
        <f aca="true" t="shared" si="0" ref="E15:J15">D15</f>
        <v>$168.88 (A)</v>
      </c>
      <c r="F15" s="167" t="str">
        <f t="shared" si="0"/>
        <v>$168.88 (A)</v>
      </c>
      <c r="G15" s="167" t="str">
        <f t="shared" si="0"/>
        <v>$168.88 (A)</v>
      </c>
      <c r="H15" s="167" t="str">
        <f t="shared" si="0"/>
        <v>$168.88 (A)</v>
      </c>
      <c r="I15" s="167" t="str">
        <f t="shared" si="0"/>
        <v>$168.88 (A)</v>
      </c>
      <c r="J15" s="167" t="str">
        <f t="shared" si="0"/>
        <v>$168.88 (A)</v>
      </c>
    </row>
    <row r="16" spans="1:10" ht="12.75">
      <c r="A16" s="97" t="s">
        <v>127</v>
      </c>
      <c r="B16" s="96"/>
      <c r="C16" s="95"/>
      <c r="D16" s="167" t="str">
        <f aca="true" t="shared" si="1" ref="D16:J16">D15</f>
        <v>$168.88 (A)</v>
      </c>
      <c r="E16" s="167" t="str">
        <f t="shared" si="1"/>
        <v>$168.88 (A)</v>
      </c>
      <c r="F16" s="167" t="str">
        <f t="shared" si="1"/>
        <v>$168.88 (A)</v>
      </c>
      <c r="G16" s="167" t="str">
        <f t="shared" si="1"/>
        <v>$168.88 (A)</v>
      </c>
      <c r="H16" s="167" t="str">
        <f t="shared" si="1"/>
        <v>$168.88 (A)</v>
      </c>
      <c r="I16" s="167" t="str">
        <f t="shared" si="1"/>
        <v>$168.88 (A)</v>
      </c>
      <c r="J16" s="167"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419</v>
      </c>
      <c r="C22" s="83"/>
      <c r="D22" s="83"/>
      <c r="E22" s="83"/>
      <c r="F22" s="243"/>
      <c r="G22" s="83"/>
      <c r="H22" s="83"/>
      <c r="I22" s="83"/>
      <c r="J22" s="82"/>
    </row>
    <row r="23" spans="1:10" ht="12.75">
      <c r="A23" s="87"/>
      <c r="B23" s="169"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5" t="str">
        <f>'Item 240'!B42</f>
        <v>Lock rental  $10.00/mo./locking device</v>
      </c>
      <c r="C32" s="83"/>
      <c r="D32" s="83"/>
      <c r="E32" s="83"/>
      <c r="F32" s="83"/>
      <c r="G32" s="83"/>
      <c r="H32" s="83"/>
      <c r="I32" s="83"/>
      <c r="J32" s="82"/>
    </row>
    <row r="33" spans="1:10" ht="12.75">
      <c r="A33" s="84"/>
      <c r="J33" s="82"/>
    </row>
    <row r="34" spans="1:10" ht="12.75">
      <c r="A34" s="87"/>
      <c r="B34" s="398" t="str">
        <f>+'Item 106, page 1 '!$B$46</f>
        <v>A gate obstruction charge of $1.50 will be assessed per pick up for opening, unlocking, or closing gates, or moving obstructions in order to pick up solid waste.</v>
      </c>
      <c r="C34" s="398"/>
      <c r="D34" s="398"/>
      <c r="E34" s="398"/>
      <c r="F34" s="398"/>
      <c r="G34" s="398"/>
      <c r="H34" s="398"/>
      <c r="I34" s="398"/>
      <c r="J34" s="82"/>
    </row>
    <row r="35" spans="1:10" ht="12.75">
      <c r="A35" s="84"/>
      <c r="B35" s="398"/>
      <c r="C35" s="398"/>
      <c r="D35" s="398"/>
      <c r="E35" s="398"/>
      <c r="F35" s="398"/>
      <c r="G35" s="398"/>
      <c r="H35" s="398"/>
      <c r="I35" s="398"/>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Sheet'!$B$52</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282">
        <f>+'Check Sheet'!$B$54</f>
        <v>43235</v>
      </c>
      <c r="C49" s="282">
        <f>+'Check Sheet'!C48</f>
        <v>0</v>
      </c>
      <c r="D49" s="80"/>
      <c r="E49" s="80"/>
      <c r="F49" s="80"/>
      <c r="H49" s="70" t="s">
        <v>137</v>
      </c>
      <c r="I49" s="283">
        <f>+'Check Sheet'!$I$54</f>
        <v>43282</v>
      </c>
      <c r="J49" s="284">
        <f>+'Check Sheet'!I48</f>
        <v>0</v>
      </c>
      <c r="O49" s="128"/>
    </row>
    <row r="50" spans="1:15" ht="12.75">
      <c r="A50" s="285" t="s">
        <v>17</v>
      </c>
      <c r="B50" s="286"/>
      <c r="C50" s="286"/>
      <c r="D50" s="286"/>
      <c r="E50" s="286"/>
      <c r="F50" s="286"/>
      <c r="G50" s="286"/>
      <c r="H50" s="286"/>
      <c r="I50" s="286"/>
      <c r="J50" s="287"/>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266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80"/>
      <c r="C10" s="180"/>
      <c r="D10" s="180"/>
      <c r="E10" s="180"/>
      <c r="F10" s="180"/>
      <c r="G10" s="180"/>
      <c r="H10" s="180"/>
      <c r="I10" s="180"/>
      <c r="J10" s="82"/>
    </row>
    <row r="11" spans="1:10" ht="12.75">
      <c r="A11" s="84"/>
      <c r="B11" s="180"/>
      <c r="C11" s="180"/>
      <c r="D11" s="180"/>
      <c r="E11" s="180"/>
      <c r="F11" s="180"/>
      <c r="G11" s="180"/>
      <c r="H11" s="180"/>
      <c r="I11" s="180"/>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2.75">
      <c r="A14" s="84"/>
      <c r="B14" s="180"/>
      <c r="C14" s="180"/>
      <c r="D14" s="180"/>
      <c r="E14" s="180"/>
      <c r="F14" s="180"/>
      <c r="G14" s="180"/>
      <c r="H14" s="180"/>
      <c r="I14" s="180"/>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24" t="s">
        <v>91</v>
      </c>
      <c r="J1" s="324"/>
      <c r="K1" s="33">
        <v>23</v>
      </c>
    </row>
    <row r="2" spans="1:11" ht="12.75">
      <c r="A2" s="23"/>
      <c r="B2" s="1"/>
      <c r="C2" s="1"/>
      <c r="D2" s="1"/>
      <c r="E2" s="1"/>
      <c r="F2" s="1"/>
      <c r="G2" s="1"/>
      <c r="H2" s="1"/>
      <c r="I2" s="1"/>
      <c r="J2" s="1"/>
      <c r="K2" s="25"/>
    </row>
    <row r="3" spans="1:11" ht="12.75">
      <c r="A3" s="23" t="s">
        <v>1</v>
      </c>
      <c r="B3" s="1"/>
      <c r="C3" s="191" t="str">
        <f>+'Check Sheet'!$D$4</f>
        <v>Fiorito Enterprises, Inc. &amp; Rabanco Companies - G-60  </v>
      </c>
      <c r="D3" s="1"/>
      <c r="E3" s="1"/>
      <c r="F3" s="1"/>
      <c r="G3" s="1"/>
      <c r="H3" s="1"/>
      <c r="I3" s="1"/>
      <c r="J3" s="1"/>
      <c r="K3" s="25"/>
    </row>
    <row r="4" spans="1:11" ht="12.75">
      <c r="A4" s="26" t="s">
        <v>2</v>
      </c>
      <c r="B4" s="27"/>
      <c r="C4" s="184"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3">
        <f>+'Item 100, page 1'!C21</f>
        <v>9.79</v>
      </c>
      <c r="D21" s="148" t="str">
        <f>TEXT(10,"$0.00")&amp;" (A)"</f>
        <v>$10.00 (A)</v>
      </c>
      <c r="E21" s="148" t="str">
        <f>TEXT(10,"$0.00")&amp;" (A)"</f>
        <v>$10.00 (A)</v>
      </c>
      <c r="F21" s="1"/>
      <c r="G21" s="39"/>
      <c r="H21" s="39"/>
      <c r="I21" s="153">
        <f>+'Item 100, page 1'!I21</f>
        <v>1.02</v>
      </c>
      <c r="J21" s="39"/>
      <c r="K21" s="39"/>
    </row>
    <row r="22" spans="1:11" ht="12.75">
      <c r="A22" s="4" t="s">
        <v>42</v>
      </c>
      <c r="B22" s="4" t="s">
        <v>58</v>
      </c>
      <c r="C22" s="153">
        <f>+'Item 100, page 1'!C22</f>
        <v>16.05</v>
      </c>
      <c r="D22" s="146" t="str">
        <f>+D21</f>
        <v>$10.00 (A)</v>
      </c>
      <c r="E22" s="146" t="str">
        <f>+E21</f>
        <v>$10.00 (A)</v>
      </c>
      <c r="F22" s="1"/>
      <c r="G22" s="39"/>
      <c r="H22" s="39"/>
      <c r="I22" s="153">
        <f>+'Item 100, page 1'!I22</f>
        <v>0.65</v>
      </c>
      <c r="J22" s="39"/>
      <c r="K22" s="39"/>
    </row>
    <row r="23" spans="1:11" ht="12.75">
      <c r="A23" s="4" t="s">
        <v>43</v>
      </c>
      <c r="B23" s="4" t="s">
        <v>58</v>
      </c>
      <c r="C23" s="153">
        <f>+'Item 100, page 1'!C23</f>
        <v>25.9</v>
      </c>
      <c r="D23" s="146" t="str">
        <f aca="true" t="shared" si="0" ref="D23:E30">+D22</f>
        <v>$10.00 (A)</v>
      </c>
      <c r="E23" s="146" t="str">
        <f t="shared" si="0"/>
        <v>$10.00 (A)</v>
      </c>
      <c r="F23" s="1"/>
      <c r="G23" s="39"/>
      <c r="H23" s="39"/>
      <c r="I23" s="153">
        <f>+'Item 100, page 1'!I23</f>
        <v>1.31</v>
      </c>
      <c r="J23" s="39"/>
      <c r="K23" s="39"/>
    </row>
    <row r="24" spans="1:11" ht="12.75">
      <c r="A24" s="4" t="s">
        <v>44</v>
      </c>
      <c r="B24" s="4" t="s">
        <v>58</v>
      </c>
      <c r="C24" s="153">
        <f>+'Item 100, page 1'!C24</f>
        <v>37.19</v>
      </c>
      <c r="D24" s="146" t="str">
        <f t="shared" si="0"/>
        <v>$10.00 (A)</v>
      </c>
      <c r="E24" s="146" t="str">
        <f t="shared" si="0"/>
        <v>$10.00 (A)</v>
      </c>
      <c r="F24" s="1"/>
      <c r="G24" s="39"/>
      <c r="H24" s="39"/>
      <c r="I24" s="153">
        <f>+'Item 100, page 1'!I24</f>
        <v>1.96</v>
      </c>
      <c r="J24" s="39"/>
      <c r="K24" s="39"/>
    </row>
    <row r="25" spans="1:11" ht="12.75">
      <c r="A25" s="4" t="s">
        <v>45</v>
      </c>
      <c r="B25" s="4" t="s">
        <v>58</v>
      </c>
      <c r="C25" s="153">
        <f>+'Item 100, page 1'!C25</f>
        <v>49.56</v>
      </c>
      <c r="D25" s="146" t="str">
        <f t="shared" si="0"/>
        <v>$10.00 (A)</v>
      </c>
      <c r="E25" s="146" t="str">
        <f t="shared" si="0"/>
        <v>$10.00 (A)</v>
      </c>
      <c r="F25" s="1"/>
      <c r="G25" s="39"/>
      <c r="H25" s="39"/>
      <c r="I25" s="153">
        <f>+'Item 100, page 1'!I25</f>
        <v>2.61</v>
      </c>
      <c r="J25" s="39"/>
      <c r="K25" s="39"/>
    </row>
    <row r="26" spans="1:11" ht="12.75">
      <c r="A26" s="4" t="s">
        <v>46</v>
      </c>
      <c r="B26" s="4" t="s">
        <v>58</v>
      </c>
      <c r="C26" s="153">
        <f>+'Item 100, page 1'!C26</f>
        <v>58.45</v>
      </c>
      <c r="D26" s="146" t="str">
        <f t="shared" si="0"/>
        <v>$10.00 (A)</v>
      </c>
      <c r="E26" s="146" t="str">
        <f t="shared" si="0"/>
        <v>$10.00 (A)</v>
      </c>
      <c r="F26" s="1"/>
      <c r="G26" s="39"/>
      <c r="H26" s="39"/>
      <c r="I26" s="153">
        <f>+'Item 100, page 1'!I26</f>
        <v>3.26</v>
      </c>
      <c r="J26" s="39"/>
      <c r="K26" s="39"/>
    </row>
    <row r="27" spans="1:11" ht="12.75">
      <c r="A27" s="4" t="s">
        <v>47</v>
      </c>
      <c r="B27" s="4" t="s">
        <v>58</v>
      </c>
      <c r="C27" s="153">
        <f>+'Item 100, page 1'!C27</f>
        <v>14.77</v>
      </c>
      <c r="D27" s="146" t="str">
        <f t="shared" si="0"/>
        <v>$10.00 (A)</v>
      </c>
      <c r="E27" s="146" t="str">
        <f t="shared" si="0"/>
        <v>$10.00 (A)</v>
      </c>
      <c r="F27" s="1"/>
      <c r="G27" s="39"/>
      <c r="H27" s="39"/>
      <c r="I27" s="153">
        <f>+'Item 100, page 1'!I27</f>
        <v>1.27</v>
      </c>
      <c r="J27" s="39"/>
      <c r="K27" s="39"/>
    </row>
    <row r="28" spans="1:11" ht="12.75">
      <c r="A28" s="4" t="s">
        <v>48</v>
      </c>
      <c r="B28" s="4" t="s">
        <v>58</v>
      </c>
      <c r="C28" s="153">
        <f>+'Item 100, page 1'!C28</f>
        <v>23.26</v>
      </c>
      <c r="D28" s="146" t="str">
        <f t="shared" si="0"/>
        <v>$10.00 (A)</v>
      </c>
      <c r="E28" s="146" t="str">
        <f t="shared" si="0"/>
        <v>$10.00 (A)</v>
      </c>
      <c r="F28" s="1"/>
      <c r="G28" s="39"/>
      <c r="H28" s="39"/>
      <c r="I28" s="153">
        <f>+'Item 100, page 1'!I28</f>
        <v>1.27</v>
      </c>
      <c r="J28" s="39"/>
      <c r="K28" s="39"/>
    </row>
    <row r="29" spans="1:11" ht="12.75">
      <c r="A29" s="4" t="s">
        <v>49</v>
      </c>
      <c r="B29" s="4" t="s">
        <v>58</v>
      </c>
      <c r="C29" s="153">
        <f>+'Item 100, page 1'!C29</f>
        <v>31.82</v>
      </c>
      <c r="D29" s="146" t="str">
        <f t="shared" si="0"/>
        <v>$10.00 (A)</v>
      </c>
      <c r="E29" s="146" t="str">
        <f t="shared" si="0"/>
        <v>$10.00 (A)</v>
      </c>
      <c r="F29" s="1"/>
      <c r="G29" s="39"/>
      <c r="H29" s="39"/>
      <c r="I29" s="153">
        <f>+'Item 100, page 1'!I29</f>
        <v>1.27</v>
      </c>
      <c r="J29" s="39"/>
      <c r="K29" s="39"/>
    </row>
    <row r="30" spans="1:11" ht="12.75">
      <c r="A30" s="65" t="s">
        <v>42</v>
      </c>
      <c r="B30" s="65" t="s">
        <v>59</v>
      </c>
      <c r="C30" s="153">
        <f>+'Item 100, page 1'!C30</f>
        <v>6.78</v>
      </c>
      <c r="D30" s="146" t="str">
        <f t="shared" si="0"/>
        <v>$10.00 (A)</v>
      </c>
      <c r="E30" s="146" t="str">
        <f t="shared" si="0"/>
        <v>$10.00 (A)</v>
      </c>
      <c r="F30" s="30"/>
      <c r="G30" s="66"/>
      <c r="H30" s="66"/>
      <c r="I30" s="153">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3">
        <f>+'Item 100, page 1'!I32</f>
        <v>1.87</v>
      </c>
      <c r="J32" s="39"/>
      <c r="K32" s="39"/>
    </row>
    <row r="33" spans="1:11" ht="12.75">
      <c r="A33" s="160"/>
      <c r="B33" s="160"/>
      <c r="C33" s="63"/>
      <c r="D33" s="64"/>
      <c r="E33" s="148"/>
      <c r="F33" s="1"/>
      <c r="G33" s="39"/>
      <c r="H33" s="39"/>
      <c r="I33" s="153"/>
      <c r="J33" s="39"/>
      <c r="K33" s="39"/>
    </row>
    <row r="34" spans="1:11" ht="12.75">
      <c r="A34" s="139" t="str">
        <f>+'Item 100, page 1'!A34</f>
        <v>32 Gal Bear Proof Toter</v>
      </c>
      <c r="B34" s="39"/>
      <c r="C34" s="153">
        <f>+'Item 100, page 1'!C34</f>
        <v>14.77</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3">
        <f>+'Item 100, page 1'!C35</f>
        <v>23.26</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3">
        <f>+'Item 100, page 1'!C36</f>
        <v>31.82</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($1.33)(R)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01">
        <f>+'Item 100, page 1'!I50:J50</f>
        <v>43312</v>
      </c>
      <c r="J51" s="401"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Sheet'!$B$52</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82">
        <f>+'Check Sheet'!$B$54</f>
        <v>43235</v>
      </c>
      <c r="C56" s="282">
        <f>+'Check Sheet'!C54</f>
        <v>0</v>
      </c>
      <c r="D56" s="27"/>
      <c r="E56" s="27"/>
      <c r="F56" s="27"/>
      <c r="G56" s="27"/>
      <c r="I56" s="70" t="s">
        <v>137</v>
      </c>
      <c r="J56" s="283">
        <f>+'Check Sheet'!$I$54</f>
        <v>43282</v>
      </c>
      <c r="K56" s="284">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56" t="str">
        <f>+'Item 100, page 2'!$E$23</f>
        <v>$2.83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6" t="str">
        <f>+'Item 100, page 2'!$E$23</f>
        <v>$2.83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4" t="str">
        <f>+'Item 100, page 2'!A37</f>
        <v>Note 8:</v>
      </c>
      <c r="B37" s="155" t="str">
        <f>+'Item 100, page 2'!B37</f>
        <v>In addition to Bear Proof cart rental fees in previous page, a rate of </v>
      </c>
      <c r="C37" s="83"/>
      <c r="D37" s="83"/>
      <c r="E37" s="83"/>
      <c r="F37" s="83"/>
      <c r="G37" s="83"/>
      <c r="H37" s="156">
        <f>+'Item 100, page 2'!H37</f>
        <v>0</v>
      </c>
      <c r="I37" s="157" t="str">
        <f>+'Item 100, page 2'!I37</f>
        <v>will be added per</v>
      </c>
      <c r="J37" s="82"/>
    </row>
    <row r="38" spans="1:10" ht="12.75">
      <c r="A38" s="84"/>
      <c r="B38" s="155" t="str">
        <f>+'Item 100, page 2'!B38</f>
        <v>month for an unlocking charge. Should a customer supply their own bear cart this fee still applies </v>
      </c>
      <c r="C38" s="83"/>
      <c r="D38" s="83"/>
      <c r="E38" s="83"/>
      <c r="F38" s="83"/>
      <c r="G38" s="83"/>
      <c r="H38" s="83"/>
      <c r="I38" s="83"/>
      <c r="J38" s="82"/>
    </row>
    <row r="39" spans="1:10" ht="12.75">
      <c r="A39" s="84"/>
      <c r="B39" s="155" t="str">
        <f>+'Item 100, page 2'!B39</f>
        <v>and customer owned cans are subject to a size maximum equivalent to a 32 gallon toter as that is</v>
      </c>
      <c r="C39" s="83"/>
      <c r="D39" s="83"/>
      <c r="E39" s="83"/>
      <c r="F39" s="83"/>
      <c r="G39" s="83"/>
      <c r="H39" s="83"/>
      <c r="I39" s="83"/>
      <c r="J39" s="82"/>
    </row>
    <row r="40" spans="1:10" ht="12.75">
      <c r="A40" s="84"/>
      <c r="B40" s="155"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1"/>
      <c r="B11" s="289" t="s">
        <v>328</v>
      </c>
      <c r="C11" s="289"/>
      <c r="D11" s="289"/>
      <c r="E11" s="289"/>
      <c r="F11" s="289"/>
      <c r="G11" s="289"/>
      <c r="H11" s="289"/>
      <c r="I11" s="289"/>
      <c r="J11" s="162"/>
    </row>
    <row r="12" spans="1:10" ht="12.75">
      <c r="A12" s="161"/>
      <c r="B12" s="289"/>
      <c r="C12" s="289"/>
      <c r="D12" s="289"/>
      <c r="E12" s="289"/>
      <c r="F12" s="289"/>
      <c r="G12" s="289"/>
      <c r="H12" s="289"/>
      <c r="I12" s="289"/>
      <c r="J12" s="162"/>
    </row>
    <row r="13" spans="1:10" ht="12.75">
      <c r="A13" s="161"/>
      <c r="B13" s="289"/>
      <c r="C13" s="289"/>
      <c r="D13" s="289"/>
      <c r="E13" s="289"/>
      <c r="F13" s="289"/>
      <c r="G13" s="289"/>
      <c r="H13" s="289"/>
      <c r="I13" s="289"/>
      <c r="J13" s="162"/>
    </row>
    <row r="14" spans="1:10" ht="12.75">
      <c r="A14" s="84"/>
      <c r="B14" s="289"/>
      <c r="C14" s="289"/>
      <c r="D14" s="289"/>
      <c r="E14" s="289"/>
      <c r="F14" s="289"/>
      <c r="G14" s="289"/>
      <c r="H14" s="289"/>
      <c r="I14" s="289"/>
      <c r="J14" s="82"/>
    </row>
    <row r="15" spans="1:10" ht="12.75">
      <c r="A15" s="84"/>
      <c r="B15" s="86"/>
      <c r="C15" s="83"/>
      <c r="D15" s="83"/>
      <c r="E15" s="83"/>
      <c r="F15" s="83"/>
      <c r="G15" s="83"/>
      <c r="H15" s="83"/>
      <c r="I15" s="83"/>
      <c r="J15" s="82"/>
    </row>
    <row r="16" spans="1:10" ht="12.75">
      <c r="A16" s="84"/>
      <c r="B16" s="289" t="s">
        <v>253</v>
      </c>
      <c r="C16" s="289"/>
      <c r="D16" s="289"/>
      <c r="E16" s="289"/>
      <c r="F16" s="289"/>
      <c r="G16" s="289"/>
      <c r="H16" s="289"/>
      <c r="I16" s="289"/>
      <c r="J16" s="82"/>
    </row>
    <row r="17" spans="1:10" ht="12.75">
      <c r="A17" s="84"/>
      <c r="B17" s="289"/>
      <c r="C17" s="289"/>
      <c r="D17" s="289"/>
      <c r="E17" s="289"/>
      <c r="F17" s="289"/>
      <c r="G17" s="289"/>
      <c r="H17" s="289"/>
      <c r="I17" s="289"/>
      <c r="J17" s="82"/>
    </row>
    <row r="18" spans="1:10" ht="12.75">
      <c r="A18" s="92"/>
      <c r="B18" s="289"/>
      <c r="C18" s="289"/>
      <c r="D18" s="289"/>
      <c r="E18" s="289"/>
      <c r="F18" s="289"/>
      <c r="G18" s="289"/>
      <c r="H18" s="289"/>
      <c r="I18" s="289"/>
      <c r="J18" s="91"/>
    </row>
    <row r="19" spans="1:10" ht="12.75">
      <c r="A19" s="84"/>
      <c r="B19" s="289"/>
      <c r="C19" s="289"/>
      <c r="D19" s="289"/>
      <c r="E19" s="289"/>
      <c r="F19" s="289"/>
      <c r="G19" s="289"/>
      <c r="H19" s="289"/>
      <c r="I19" s="289"/>
      <c r="J19" s="82"/>
    </row>
    <row r="20" spans="1:10" ht="12.75">
      <c r="A20" s="84"/>
      <c r="B20" s="289"/>
      <c r="C20" s="289"/>
      <c r="D20" s="289"/>
      <c r="E20" s="289"/>
      <c r="F20" s="289"/>
      <c r="G20" s="289"/>
      <c r="H20" s="289"/>
      <c r="I20" s="289"/>
      <c r="J20" s="82"/>
    </row>
    <row r="21" spans="1:10" ht="12.75">
      <c r="A21" s="84"/>
      <c r="B21" s="289"/>
      <c r="C21" s="289"/>
      <c r="D21" s="289"/>
      <c r="E21" s="289"/>
      <c r="F21" s="289"/>
      <c r="G21" s="289"/>
      <c r="H21" s="289"/>
      <c r="I21" s="289"/>
      <c r="J21" s="82"/>
    </row>
    <row r="22" spans="1:10" ht="12.75">
      <c r="A22" s="84"/>
      <c r="B22" s="289"/>
      <c r="C22" s="289"/>
      <c r="D22" s="289"/>
      <c r="E22" s="289"/>
      <c r="F22" s="289"/>
      <c r="G22" s="289"/>
      <c r="H22" s="289"/>
      <c r="I22" s="289"/>
      <c r="J22" s="82"/>
    </row>
    <row r="23" spans="1:10" ht="12.75">
      <c r="A23" s="84"/>
      <c r="B23" s="289"/>
      <c r="C23" s="289"/>
      <c r="D23" s="289"/>
      <c r="E23" s="289"/>
      <c r="F23" s="289"/>
      <c r="G23" s="289"/>
      <c r="H23" s="289"/>
      <c r="I23" s="289"/>
      <c r="J23" s="82"/>
    </row>
    <row r="24" spans="1:10" ht="12.75">
      <c r="A24" s="84"/>
      <c r="B24" s="289"/>
      <c r="C24" s="289"/>
      <c r="D24" s="289"/>
      <c r="E24" s="289"/>
      <c r="F24" s="289"/>
      <c r="G24" s="289"/>
      <c r="H24" s="289"/>
      <c r="I24" s="289"/>
      <c r="J24" s="82"/>
    </row>
    <row r="25" spans="1:10" ht="12.75">
      <c r="A25" s="84"/>
      <c r="B25" s="289"/>
      <c r="C25" s="289"/>
      <c r="D25" s="289"/>
      <c r="E25" s="289"/>
      <c r="F25" s="289"/>
      <c r="G25" s="289"/>
      <c r="H25" s="289"/>
      <c r="I25" s="289"/>
      <c r="J25" s="82"/>
    </row>
    <row r="26" spans="1:10" ht="12.75">
      <c r="A26" s="84"/>
      <c r="B26" s="289"/>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289"/>
      <c r="C28" s="289"/>
      <c r="D28" s="289"/>
      <c r="E28" s="289"/>
      <c r="F28" s="289"/>
      <c r="G28" s="289"/>
      <c r="H28" s="289"/>
      <c r="I28" s="289"/>
      <c r="J28" s="82"/>
    </row>
    <row r="29" spans="1:10" ht="12.75">
      <c r="A29" s="84"/>
      <c r="B29" s="289"/>
      <c r="C29" s="289"/>
      <c r="D29" s="289"/>
      <c r="E29" s="289"/>
      <c r="F29" s="289"/>
      <c r="G29" s="289"/>
      <c r="H29" s="289"/>
      <c r="I29" s="289"/>
      <c r="J29" s="82"/>
    </row>
    <row r="30" spans="1:10" ht="12.75">
      <c r="A30" s="84"/>
      <c r="B30" s="402" t="s">
        <v>245</v>
      </c>
      <c r="C30" s="402"/>
      <c r="D30" s="402"/>
      <c r="E30" s="402"/>
      <c r="F30" s="402"/>
      <c r="G30" s="402"/>
      <c r="H30" s="402"/>
      <c r="I30" s="402"/>
      <c r="J30" s="82"/>
    </row>
    <row r="31" spans="1:10" ht="12.75" customHeight="1">
      <c r="A31" s="116"/>
      <c r="J31" s="91"/>
    </row>
    <row r="32" spans="1:10" ht="12.75">
      <c r="A32" s="84"/>
      <c r="B32" s="289" t="s">
        <v>244</v>
      </c>
      <c r="C32" s="289"/>
      <c r="D32" s="289"/>
      <c r="E32" s="289"/>
      <c r="F32" s="289"/>
      <c r="G32" s="289"/>
      <c r="H32" s="289"/>
      <c r="I32" s="289"/>
      <c r="J32" s="82"/>
    </row>
    <row r="33" spans="1:10" ht="12.75">
      <c r="A33" s="109"/>
      <c r="B33" s="289"/>
      <c r="C33" s="289"/>
      <c r="D33" s="289"/>
      <c r="E33" s="289"/>
      <c r="F33" s="289"/>
      <c r="G33" s="289"/>
      <c r="H33" s="289"/>
      <c r="I33" s="289"/>
      <c r="J33" s="82"/>
    </row>
    <row r="34" spans="1:10" ht="12.75">
      <c r="A34" s="84"/>
      <c r="B34" s="289"/>
      <c r="C34" s="289"/>
      <c r="D34" s="289"/>
      <c r="E34" s="289"/>
      <c r="F34" s="289"/>
      <c r="G34" s="289"/>
      <c r="H34" s="289"/>
      <c r="I34" s="289"/>
      <c r="J34" s="82"/>
    </row>
    <row r="35" spans="1:10" ht="12.75">
      <c r="A35" s="84"/>
      <c r="B35" s="289"/>
      <c r="C35" s="289"/>
      <c r="D35" s="289"/>
      <c r="E35" s="289"/>
      <c r="F35" s="289"/>
      <c r="G35" s="289"/>
      <c r="H35" s="289"/>
      <c r="I35" s="289"/>
      <c r="J35" s="82"/>
    </row>
    <row r="36" spans="1:10" ht="12.75">
      <c r="A36" s="84"/>
      <c r="B36" s="289"/>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289"/>
      <c r="C38" s="289"/>
      <c r="D38" s="289"/>
      <c r="E38" s="289"/>
      <c r="F38" s="289"/>
      <c r="G38" s="289"/>
      <c r="H38" s="289"/>
      <c r="I38" s="289"/>
      <c r="J38" s="82"/>
    </row>
    <row r="39" spans="1:10" ht="12.75">
      <c r="A39" s="84"/>
      <c r="B39" s="289" t="s">
        <v>327</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289"/>
      <c r="C41" s="289"/>
      <c r="D41" s="289"/>
      <c r="E41" s="289"/>
      <c r="F41" s="289"/>
      <c r="G41" s="289"/>
      <c r="H41" s="289"/>
      <c r="I41" s="289"/>
      <c r="J41" s="82"/>
    </row>
    <row r="42" spans="1:10" ht="12.75">
      <c r="A42" s="84"/>
      <c r="B42" s="289"/>
      <c r="C42" s="289"/>
      <c r="D42" s="289"/>
      <c r="E42" s="289"/>
      <c r="F42" s="289"/>
      <c r="G42" s="289"/>
      <c r="H42" s="289"/>
      <c r="I42" s="289"/>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110" zoomScaleNormal="110" zoomScalePageLayoutView="0" workbookViewId="0" topLeftCell="A7">
      <selection activeCell="I55" sqref="I5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6" t="s">
        <v>424</v>
      </c>
      <c r="H2" s="272" t="s">
        <v>91</v>
      </c>
      <c r="I2" s="272"/>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272" t="s">
        <v>3</v>
      </c>
      <c r="D7" s="272"/>
      <c r="E7" s="272"/>
      <c r="F7" s="272"/>
      <c r="G7" s="272"/>
      <c r="H7" s="272"/>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41</v>
      </c>
      <c r="D16" s="5"/>
      <c r="E16" s="4">
        <v>27</v>
      </c>
      <c r="F16" s="65" t="s">
        <v>93</v>
      </c>
      <c r="G16" s="5"/>
      <c r="H16" s="39"/>
      <c r="I16" s="39"/>
      <c r="J16" s="25"/>
    </row>
    <row r="17" spans="1:10" ht="12.75">
      <c r="A17" s="23"/>
      <c r="B17" s="4" t="s">
        <v>95</v>
      </c>
      <c r="C17" s="4" t="s">
        <v>93</v>
      </c>
      <c r="D17" s="5"/>
      <c r="E17" s="4">
        <v>28</v>
      </c>
      <c r="F17" s="4" t="str">
        <f>LEFT('Item 106, page 1 '!H2,2)</f>
        <v>31</v>
      </c>
      <c r="G17" s="5"/>
      <c r="H17" s="39"/>
      <c r="I17" s="39"/>
      <c r="J17" s="25"/>
    </row>
    <row r="18" spans="1:10" ht="12.75">
      <c r="A18" s="23"/>
      <c r="B18" s="4" t="s">
        <v>96</v>
      </c>
      <c r="C18" s="4" t="s">
        <v>93</v>
      </c>
      <c r="D18" s="5"/>
      <c r="E18" s="4">
        <v>29</v>
      </c>
      <c r="F18" s="4" t="str">
        <f>LEFT('Item 106, page 2'!H2,2)</f>
        <v>31</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6</v>
      </c>
      <c r="C21" s="4" t="s">
        <v>93</v>
      </c>
      <c r="D21" s="5"/>
      <c r="E21" s="4">
        <v>32</v>
      </c>
      <c r="F21" s="4" t="str">
        <f>LEFT('Item 120,130,150'!H2,1)</f>
        <v>3</v>
      </c>
      <c r="G21" s="5"/>
      <c r="H21" s="39"/>
      <c r="I21" s="39"/>
      <c r="J21" s="25"/>
    </row>
    <row r="22" spans="1:10" ht="12.75">
      <c r="A22" s="23"/>
      <c r="B22" s="4">
        <v>7</v>
      </c>
      <c r="C22" s="4" t="s">
        <v>93</v>
      </c>
      <c r="D22" s="5"/>
      <c r="E22" s="4">
        <v>33</v>
      </c>
      <c r="F22" s="4" t="str">
        <f>LEFT('Item 160'!H2,1)</f>
        <v>3</v>
      </c>
      <c r="G22" s="5"/>
      <c r="H22" s="39"/>
      <c r="I22" s="39"/>
      <c r="J22" s="25"/>
    </row>
    <row r="23" spans="1:10" ht="12.75">
      <c r="A23" s="23"/>
      <c r="B23" s="4">
        <v>8</v>
      </c>
      <c r="C23" s="4" t="s">
        <v>93</v>
      </c>
      <c r="D23" s="5"/>
      <c r="E23" s="4">
        <v>34</v>
      </c>
      <c r="F23" s="65" t="s">
        <v>93</v>
      </c>
      <c r="G23" s="5"/>
      <c r="H23" s="39"/>
      <c r="I23" s="39"/>
      <c r="J23" s="25"/>
    </row>
    <row r="24" spans="1:10" ht="12.75">
      <c r="A24" s="23"/>
      <c r="B24" s="4">
        <v>9</v>
      </c>
      <c r="C24" s="4" t="s">
        <v>93</v>
      </c>
      <c r="D24" s="5"/>
      <c r="E24" s="4">
        <v>35</v>
      </c>
      <c r="F24" s="4" t="str">
        <f>LEFT('Item 205'!$H$2,1)</f>
        <v>2</v>
      </c>
      <c r="G24" s="5"/>
      <c r="H24" s="39"/>
      <c r="I24" s="39"/>
      <c r="J24" s="25"/>
    </row>
    <row r="25" spans="1:10" ht="12.75">
      <c r="A25" s="23"/>
      <c r="B25" s="4">
        <v>10</v>
      </c>
      <c r="C25" s="4" t="s">
        <v>93</v>
      </c>
      <c r="D25" s="5"/>
      <c r="E25" s="4">
        <v>36</v>
      </c>
      <c r="F25" s="65" t="s">
        <v>93</v>
      </c>
      <c r="G25" s="5"/>
      <c r="H25" s="39"/>
      <c r="I25" s="39"/>
      <c r="J25" s="25"/>
    </row>
    <row r="26" spans="1:10" ht="12.75">
      <c r="A26" s="23"/>
      <c r="B26" s="4">
        <v>11</v>
      </c>
      <c r="C26" s="4" t="s">
        <v>93</v>
      </c>
      <c r="D26" s="5"/>
      <c r="E26" s="4">
        <v>37</v>
      </c>
      <c r="F26" s="4" t="str">
        <f>LEFT('Item 210'!$H$2,1)</f>
        <v>1</v>
      </c>
      <c r="G26" s="5"/>
      <c r="H26" s="39"/>
      <c r="I26" s="39"/>
      <c r="J26" s="25"/>
    </row>
    <row r="27" spans="1:10" ht="12.75">
      <c r="A27" s="23"/>
      <c r="B27" s="4">
        <v>12</v>
      </c>
      <c r="C27" s="4" t="s">
        <v>93</v>
      </c>
      <c r="D27" s="5"/>
      <c r="E27" s="4">
        <v>38</v>
      </c>
      <c r="F27" s="4">
        <v>5</v>
      </c>
      <c r="G27" s="199"/>
      <c r="H27" s="39"/>
      <c r="I27" s="39"/>
      <c r="J27" s="25"/>
    </row>
    <row r="28" spans="1:10" ht="12.75">
      <c r="A28" s="23"/>
      <c r="B28" s="4">
        <v>13</v>
      </c>
      <c r="C28" s="4" t="s">
        <v>93</v>
      </c>
      <c r="D28" s="5"/>
      <c r="E28" s="4">
        <v>39</v>
      </c>
      <c r="F28" s="4" t="str">
        <f>LEFT('Item 240'!K2,2)</f>
        <v>11</v>
      </c>
      <c r="G28" s="5"/>
      <c r="H28" s="39"/>
      <c r="I28" s="39"/>
      <c r="J28" s="25"/>
    </row>
    <row r="29" spans="1:10" ht="12.75">
      <c r="A29" s="23"/>
      <c r="B29" s="4">
        <v>14</v>
      </c>
      <c r="C29" s="4">
        <v>1</v>
      </c>
      <c r="D29" s="5"/>
      <c r="E29" s="4">
        <v>40</v>
      </c>
      <c r="F29" s="4" t="str">
        <f>LEFT('Item 245'!H2,2)</f>
        <v>11</v>
      </c>
      <c r="G29" s="5"/>
      <c r="H29" s="39"/>
      <c r="I29" s="39"/>
      <c r="J29" s="25"/>
    </row>
    <row r="30" spans="1:10" ht="12.75">
      <c r="A30" s="23"/>
      <c r="B30" s="4">
        <v>15</v>
      </c>
      <c r="C30" s="4" t="str">
        <f>LEFT('Item 52'!$H$2,1)</f>
        <v>2</v>
      </c>
      <c r="D30" s="5"/>
      <c r="E30" s="4">
        <v>41</v>
      </c>
      <c r="F30" s="4" t="str">
        <f>LEFT('Item 255, page 1'!H2,2)</f>
        <v>10</v>
      </c>
      <c r="G30" s="5"/>
      <c r="H30" s="39"/>
      <c r="I30" s="39"/>
      <c r="J30" s="25"/>
    </row>
    <row r="31" spans="1:10" ht="12.75">
      <c r="A31" s="23"/>
      <c r="B31" s="4">
        <v>16</v>
      </c>
      <c r="C31" s="4" t="str">
        <f>LEFT('Item 55 &amp; 60'!H2,1)</f>
        <v>3</v>
      </c>
      <c r="D31" s="5"/>
      <c r="E31" s="4">
        <v>42</v>
      </c>
      <c r="F31" s="4" t="str">
        <f>LEFT('Item 255, page 2'!H2,1)</f>
        <v>9</v>
      </c>
      <c r="G31" s="5"/>
      <c r="H31" s="39"/>
      <c r="I31" s="39"/>
      <c r="J31" s="25"/>
    </row>
    <row r="32" spans="1:10" ht="12.75">
      <c r="A32" s="23"/>
      <c r="B32" s="4">
        <v>17</v>
      </c>
      <c r="C32" s="4" t="str">
        <f>LEFT('Item 70'!H2,1)</f>
        <v>2</v>
      </c>
      <c r="D32" s="5"/>
      <c r="E32" s="4">
        <v>43</v>
      </c>
      <c r="F32" s="4" t="str">
        <f>LEFT('Item 260'!H2,1)</f>
        <v>9</v>
      </c>
      <c r="G32" s="5"/>
      <c r="H32" s="39"/>
      <c r="I32" s="39"/>
      <c r="J32" s="25"/>
    </row>
    <row r="33" spans="1:10" ht="12.75">
      <c r="A33" s="23"/>
      <c r="B33" s="4">
        <v>18</v>
      </c>
      <c r="C33" s="4" t="s">
        <v>93</v>
      </c>
      <c r="D33" s="5"/>
      <c r="E33" s="4">
        <v>44</v>
      </c>
      <c r="F33" s="4" t="str">
        <f>LEFT('Item 275'!H2,1)</f>
        <v>7</v>
      </c>
      <c r="G33" s="5"/>
      <c r="H33" s="39"/>
      <c r="I33" s="39"/>
      <c r="J33" s="25"/>
    </row>
    <row r="34" spans="1:10" ht="12.75">
      <c r="A34" s="23"/>
      <c r="B34" s="4">
        <v>19</v>
      </c>
      <c r="C34" s="4" t="str">
        <f>LEFT('Item 80'!H2,1)</f>
        <v>1</v>
      </c>
      <c r="D34" s="5"/>
      <c r="E34" s="4">
        <v>45</v>
      </c>
      <c r="F34" s="4" t="s">
        <v>93</v>
      </c>
      <c r="G34" s="5"/>
      <c r="H34" s="39"/>
      <c r="I34" s="39"/>
      <c r="J34" s="25"/>
    </row>
    <row r="35" spans="1:10" ht="12.75">
      <c r="A35" s="23"/>
      <c r="B35" s="4">
        <v>20</v>
      </c>
      <c r="C35" s="4" t="str">
        <f>LEFT('Item 90'!H2,1)</f>
        <v>1</v>
      </c>
      <c r="D35" s="5"/>
      <c r="E35" s="39"/>
      <c r="F35" s="4"/>
      <c r="G35" s="5"/>
      <c r="H35" s="39"/>
      <c r="I35" s="39"/>
      <c r="J35" s="25"/>
    </row>
    <row r="36" spans="1:10" ht="12.75">
      <c r="A36" s="23"/>
      <c r="B36" s="4">
        <v>21</v>
      </c>
      <c r="C36" s="4" t="str">
        <f>LEFT('Item 100, page 1'!H1,2)</f>
        <v>34</v>
      </c>
      <c r="D36" s="5"/>
      <c r="E36" s="39"/>
      <c r="F36" s="4"/>
      <c r="G36" s="5"/>
      <c r="H36" s="39"/>
      <c r="I36" s="39"/>
      <c r="J36" s="25"/>
    </row>
    <row r="37" spans="1:10" ht="12.75">
      <c r="A37" s="23"/>
      <c r="B37" s="4">
        <v>22</v>
      </c>
      <c r="C37" s="4" t="str">
        <f>LEFT('Item 100, page 2'!H2,1)</f>
        <v>6</v>
      </c>
      <c r="D37" s="5"/>
      <c r="E37" s="39"/>
      <c r="F37" s="4"/>
      <c r="G37" s="5"/>
      <c r="H37" s="39"/>
      <c r="I37" s="39"/>
      <c r="J37" s="25"/>
    </row>
    <row r="38" spans="1:10" ht="12.75">
      <c r="A38" s="23"/>
      <c r="B38" s="4">
        <v>23</v>
      </c>
      <c r="C38" s="4">
        <v>1</v>
      </c>
      <c r="D38" s="5"/>
      <c r="E38" s="39"/>
      <c r="F38" s="4"/>
      <c r="G38" s="5"/>
      <c r="H38" s="39"/>
      <c r="I38" s="39"/>
      <c r="J38" s="25"/>
    </row>
    <row r="39" spans="1:10" ht="12.75">
      <c r="A39" s="23"/>
      <c r="B39" s="4">
        <v>24</v>
      </c>
      <c r="C39" s="4">
        <v>4</v>
      </c>
      <c r="D39" s="5"/>
      <c r="E39" s="39"/>
      <c r="F39" s="4"/>
      <c r="G39" s="5"/>
      <c r="H39" s="39"/>
      <c r="I39" s="39"/>
      <c r="J39" s="25"/>
    </row>
    <row r="40" spans="1:10" ht="12.75">
      <c r="A40" s="23"/>
      <c r="B40" s="4">
        <v>25</v>
      </c>
      <c r="C40" s="4" t="str">
        <f>LEFT('Item 105, page 1'!I2,2)</f>
        <v>35</v>
      </c>
      <c r="D40" s="5"/>
      <c r="E40" s="39"/>
      <c r="F40" s="4"/>
      <c r="G40" s="5"/>
      <c r="H40" s="39"/>
      <c r="I40" s="39"/>
      <c r="J40" s="25"/>
    </row>
    <row r="41" spans="1:10" ht="12.75">
      <c r="A41" s="23"/>
      <c r="B41" s="1"/>
      <c r="C41" s="1"/>
      <c r="D41" s="1"/>
      <c r="E41" s="1"/>
      <c r="F41" s="1"/>
      <c r="G41" s="1"/>
      <c r="H41" s="1"/>
      <c r="I41" s="1"/>
      <c r="J41" s="25"/>
    </row>
    <row r="42" spans="1:10" ht="12.75">
      <c r="A42" s="23"/>
      <c r="B42" s="1"/>
      <c r="C42" s="1"/>
      <c r="D42" s="1"/>
      <c r="E42" s="30"/>
      <c r="F42" s="30"/>
      <c r="G42" s="1"/>
      <c r="H42" s="1"/>
      <c r="I42" s="1"/>
      <c r="J42" s="25"/>
    </row>
    <row r="43" spans="1:10" ht="12.75">
      <c r="A43" s="23"/>
      <c r="B43" s="1"/>
      <c r="C43" s="1"/>
      <c r="D43" s="30" t="s">
        <v>13</v>
      </c>
      <c r="E43" s="1" t="s">
        <v>14</v>
      </c>
      <c r="F43" s="1"/>
      <c r="G43" s="30"/>
      <c r="I43" s="69" t="s">
        <v>97</v>
      </c>
      <c r="J43" s="25"/>
    </row>
    <row r="44" spans="1:10" ht="12.75">
      <c r="A44" s="23"/>
      <c r="B44" s="1"/>
      <c r="C44" s="1"/>
      <c r="D44" s="1"/>
      <c r="E44" s="1" t="s">
        <v>15</v>
      </c>
      <c r="F44" s="1"/>
      <c r="G44" s="1"/>
      <c r="H44" s="1"/>
      <c r="I44" s="1">
        <v>1</v>
      </c>
      <c r="J44" s="25"/>
    </row>
    <row r="45" spans="1:10" ht="12.75">
      <c r="A45" s="23"/>
      <c r="B45" s="1"/>
      <c r="C45" s="1"/>
      <c r="D45" s="1"/>
      <c r="E45" s="1"/>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G50" s="1"/>
      <c r="H50" s="1"/>
      <c r="I50" s="1"/>
      <c r="J50" s="25"/>
    </row>
    <row r="51" spans="1:10" ht="12.75">
      <c r="A51" s="26"/>
      <c r="B51" s="27"/>
      <c r="C51" s="27"/>
      <c r="D51" s="27"/>
      <c r="E51" s="27"/>
      <c r="F51" s="27"/>
      <c r="G51" s="27"/>
      <c r="H51" s="27"/>
      <c r="I51" s="27"/>
      <c r="J51" s="29"/>
    </row>
    <row r="52" spans="1:10" ht="12.75">
      <c r="A52" s="19" t="s">
        <v>16</v>
      </c>
      <c r="B52" s="1" t="s">
        <v>431</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73">
        <v>43235</v>
      </c>
      <c r="C54" s="273"/>
      <c r="D54" s="27"/>
      <c r="E54" s="27"/>
      <c r="F54" s="27"/>
      <c r="G54" s="27"/>
      <c r="H54" s="70" t="s">
        <v>137</v>
      </c>
      <c r="I54" s="274">
        <v>43282</v>
      </c>
      <c r="J54" s="275"/>
    </row>
    <row r="55" spans="1:10" ht="12.75">
      <c r="A55" s="185" t="s">
        <v>17</v>
      </c>
      <c r="B55" s="186"/>
      <c r="C55" s="186"/>
      <c r="D55" s="186"/>
      <c r="E55" s="1"/>
      <c r="F55" s="1"/>
      <c r="G55" s="186"/>
      <c r="H55" s="186"/>
      <c r="I55" s="186"/>
      <c r="J55" s="187"/>
    </row>
    <row r="56" spans="1:10" ht="12.75">
      <c r="A56" s="23"/>
      <c r="B56" s="1"/>
      <c r="C56" s="1"/>
      <c r="D56" s="1"/>
      <c r="E56" s="1"/>
      <c r="F56" s="1"/>
      <c r="G56" s="1"/>
      <c r="H56" s="1"/>
      <c r="I56" s="1"/>
      <c r="J56" s="25"/>
    </row>
    <row r="57" spans="1:10" ht="12.75">
      <c r="A57" s="23" t="s">
        <v>18</v>
      </c>
      <c r="B57" s="1"/>
      <c r="C57" s="1"/>
      <c r="D57" s="1"/>
      <c r="G57" s="1"/>
      <c r="H57" s="1"/>
      <c r="I57" s="1"/>
      <c r="J57" s="25"/>
    </row>
    <row r="58" spans="1:10" ht="12.75">
      <c r="A58" s="26"/>
      <c r="B58" s="27"/>
      <c r="C58" s="27"/>
      <c r="D58" s="27"/>
      <c r="E58" s="27"/>
      <c r="F58" s="27"/>
      <c r="G58" s="27"/>
      <c r="H58" s="27"/>
      <c r="I58" s="27"/>
      <c r="J58" s="29"/>
    </row>
  </sheetData>
  <sheetProtection/>
  <mergeCells count="4">
    <mergeCell ref="H2:I2"/>
    <mergeCell ref="C7:H7"/>
    <mergeCell ref="B54:C54"/>
    <mergeCell ref="I54:J54"/>
  </mergeCells>
  <printOptions horizontalCentered="1" verticalCentered="1"/>
  <pageMargins left="0.5" right="0.5" top="0.5" bottom="0.5" header="0.5" footer="0.5"/>
  <pageSetup fitToHeight="1" fitToWidth="1" orientation="portrait" scale="99" r:id="rId3"/>
  <legacyDrawing r:id="rId2"/>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257</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3" ht="12.75">
      <c r="A10" s="84"/>
      <c r="B10" s="172" t="s">
        <v>259</v>
      </c>
      <c r="C10" s="172"/>
      <c r="D10" s="183" t="str">
        <f>+TEXT($L10*(1+$M$6),"$0.00")&amp;" (A)"</f>
        <v>$17.36 (A)</v>
      </c>
      <c r="E10" s="172" t="s">
        <v>260</v>
      </c>
      <c r="F10" s="172"/>
      <c r="G10" s="172"/>
      <c r="H10" s="172"/>
      <c r="I10" s="172"/>
      <c r="J10" s="82"/>
      <c r="L10" s="194">
        <v>15</v>
      </c>
      <c r="M10" s="194"/>
    </row>
    <row r="11" spans="1:13" ht="12.75">
      <c r="A11" s="84"/>
      <c r="B11" s="276" t="s">
        <v>261</v>
      </c>
      <c r="C11" s="276"/>
      <c r="D11" s="276"/>
      <c r="E11" s="276"/>
      <c r="F11" s="276"/>
      <c r="G11" s="276"/>
      <c r="H11" s="276"/>
      <c r="I11" s="276"/>
      <c r="J11" s="82"/>
      <c r="L11" s="194"/>
      <c r="M11" s="194"/>
    </row>
    <row r="12" spans="1:13" ht="12.75">
      <c r="A12" s="84"/>
      <c r="B12" s="276" t="s">
        <v>262</v>
      </c>
      <c r="C12" s="276"/>
      <c r="D12" s="276"/>
      <c r="E12" s="276"/>
      <c r="F12" s="276"/>
      <c r="G12" s="276"/>
      <c r="H12" s="276"/>
      <c r="I12" s="276"/>
      <c r="J12" s="82"/>
      <c r="L12" s="194"/>
      <c r="M12" s="194"/>
    </row>
    <row r="13" spans="1:13" ht="12.75">
      <c r="A13" s="84"/>
      <c r="B13" s="278"/>
      <c r="C13" s="278"/>
      <c r="D13" s="278"/>
      <c r="E13" s="278"/>
      <c r="F13" s="278"/>
      <c r="G13" s="278"/>
      <c r="H13" s="278"/>
      <c r="I13" s="278"/>
      <c r="J13" s="82"/>
      <c r="L13" s="194"/>
      <c r="M13" s="194"/>
    </row>
    <row r="14" spans="1:13" ht="12.75">
      <c r="A14" s="84"/>
      <c r="B14" s="278" t="s">
        <v>339</v>
      </c>
      <c r="C14" s="278"/>
      <c r="D14" s="278"/>
      <c r="E14" s="278"/>
      <c r="F14" s="278" t="s">
        <v>263</v>
      </c>
      <c r="G14" s="278"/>
      <c r="H14" s="278"/>
      <c r="I14" s="278"/>
      <c r="J14" s="82"/>
      <c r="L14" s="194"/>
      <c r="M14" s="194"/>
    </row>
    <row r="15" spans="1:13" ht="12.75">
      <c r="A15" s="84"/>
      <c r="B15" s="278" t="s">
        <v>340</v>
      </c>
      <c r="C15" s="278"/>
      <c r="D15" s="278"/>
      <c r="E15" s="278"/>
      <c r="F15" s="278"/>
      <c r="G15" s="278"/>
      <c r="H15" s="278"/>
      <c r="I15" s="278"/>
      <c r="J15" s="82"/>
      <c r="L15" s="194"/>
      <c r="M15" s="194"/>
    </row>
    <row r="16" spans="1:13" ht="12.75">
      <c r="A16" s="84"/>
      <c r="B16" s="130"/>
      <c r="C16" s="130"/>
      <c r="D16" s="130"/>
      <c r="F16" s="130"/>
      <c r="G16" s="130"/>
      <c r="H16" s="130"/>
      <c r="I16" s="130"/>
      <c r="J16" s="82"/>
      <c r="L16" s="194"/>
      <c r="M16" s="194"/>
    </row>
    <row r="17" spans="1:13" ht="12.75">
      <c r="A17" s="84"/>
      <c r="B17" s="130"/>
      <c r="C17" s="130" t="s">
        <v>341</v>
      </c>
      <c r="D17" s="130"/>
      <c r="F17" s="183" t="str">
        <f>+TEXT($L17*(1+$M$6),"$0.00")&amp;" (A)"</f>
        <v>$40.23 (A)</v>
      </c>
      <c r="G17" s="130"/>
      <c r="H17" s="130"/>
      <c r="I17" s="130"/>
      <c r="J17" s="82"/>
      <c r="L17" s="194">
        <v>34.75</v>
      </c>
      <c r="M17" s="194"/>
    </row>
    <row r="18" spans="1:13" ht="12.75">
      <c r="A18" s="92"/>
      <c r="B18" s="130"/>
      <c r="C18" s="130"/>
      <c r="D18" s="130"/>
      <c r="F18" s="130"/>
      <c r="G18" s="130"/>
      <c r="H18" s="130"/>
      <c r="I18" s="130"/>
      <c r="J18" s="91"/>
      <c r="L18" s="194"/>
      <c r="M18" s="194"/>
    </row>
    <row r="19" spans="1:13" ht="12.75">
      <c r="A19" s="84"/>
      <c r="B19" s="130"/>
      <c r="C19" s="130" t="s">
        <v>342</v>
      </c>
      <c r="D19" s="130"/>
      <c r="F19" s="183" t="str">
        <f>+TEXT($L19*(1+$M$6),"$0.00")&amp;" (A)"</f>
        <v>$62.02 (A)</v>
      </c>
      <c r="G19" s="130"/>
      <c r="H19" s="130"/>
      <c r="I19" s="130"/>
      <c r="J19" s="82"/>
      <c r="L19" s="194">
        <v>53.58</v>
      </c>
      <c r="M19" s="194"/>
    </row>
    <row r="20" spans="1:13" ht="12.75">
      <c r="A20" s="84"/>
      <c r="B20" s="130"/>
      <c r="C20" s="130"/>
      <c r="D20" s="130"/>
      <c r="E20" s="130"/>
      <c r="F20" s="130"/>
      <c r="G20" s="130"/>
      <c r="H20" s="130"/>
      <c r="I20" s="130"/>
      <c r="J20" s="82"/>
      <c r="L20" s="194"/>
      <c r="M20" s="194"/>
    </row>
    <row r="21" spans="1:10" ht="12.75">
      <c r="A21" s="84"/>
      <c r="B21" s="278"/>
      <c r="C21" s="278"/>
      <c r="D21" s="278"/>
      <c r="E21" s="278"/>
      <c r="F21" s="278"/>
      <c r="G21" s="278"/>
      <c r="H21" s="278"/>
      <c r="I21" s="278"/>
      <c r="J21" s="82"/>
    </row>
    <row r="22" spans="1:10" ht="12.75">
      <c r="A22" s="84"/>
      <c r="B22" s="278"/>
      <c r="C22" s="278"/>
      <c r="D22" s="278"/>
      <c r="E22" s="278"/>
      <c r="F22" s="278"/>
      <c r="G22" s="278"/>
      <c r="H22" s="278"/>
      <c r="I22" s="278"/>
      <c r="J22" s="82"/>
    </row>
    <row r="23" spans="1:10" ht="12.75">
      <c r="A23" s="84"/>
      <c r="B23" s="278"/>
      <c r="C23" s="278"/>
      <c r="D23" s="278"/>
      <c r="E23" s="278"/>
      <c r="F23" s="278"/>
      <c r="G23" s="278"/>
      <c r="H23" s="278"/>
      <c r="I23" s="278"/>
      <c r="J23" s="82"/>
    </row>
    <row r="24" spans="1:10" ht="12.75">
      <c r="A24" s="84"/>
      <c r="B24" s="276"/>
      <c r="C24" s="276"/>
      <c r="D24" s="276"/>
      <c r="E24" s="276"/>
      <c r="F24" s="276"/>
      <c r="G24" s="276"/>
      <c r="H24" s="276"/>
      <c r="I24" s="276"/>
      <c r="J24" s="82"/>
    </row>
    <row r="25" spans="1:10" ht="12.75">
      <c r="A25" s="84"/>
      <c r="B25" s="276"/>
      <c r="C25" s="276"/>
      <c r="D25" s="276"/>
      <c r="E25" s="276"/>
      <c r="F25" s="276"/>
      <c r="G25" s="276"/>
      <c r="H25" s="276"/>
      <c r="I25" s="276"/>
      <c r="J25" s="82"/>
    </row>
    <row r="26" spans="1:10" ht="12.75">
      <c r="A26" s="84"/>
      <c r="B26" s="276"/>
      <c r="C26" s="276"/>
      <c r="D26" s="276"/>
      <c r="E26" s="276"/>
      <c r="F26" s="276"/>
      <c r="G26" s="276"/>
      <c r="H26" s="276"/>
      <c r="I26" s="276"/>
      <c r="J26" s="82"/>
    </row>
    <row r="27" spans="1:10" ht="12.75">
      <c r="A27" s="84"/>
      <c r="B27" s="276"/>
      <c r="C27" s="276"/>
      <c r="D27" s="276"/>
      <c r="E27" s="276"/>
      <c r="F27" s="276"/>
      <c r="G27" s="276"/>
      <c r="H27" s="276"/>
      <c r="I27" s="276"/>
      <c r="J27" s="82"/>
    </row>
    <row r="28" spans="1:10" ht="12.75">
      <c r="A28" s="84"/>
      <c r="B28" s="276"/>
      <c r="C28" s="276"/>
      <c r="D28" s="276"/>
      <c r="E28" s="276"/>
      <c r="F28" s="276"/>
      <c r="G28" s="276"/>
      <c r="H28" s="276"/>
      <c r="I28" s="276"/>
      <c r="J28" s="82"/>
    </row>
    <row r="29" spans="1:10" ht="12.75">
      <c r="A29" s="84"/>
      <c r="B29" s="276"/>
      <c r="C29" s="276"/>
      <c r="D29" s="276"/>
      <c r="E29" s="276"/>
      <c r="F29" s="276"/>
      <c r="G29" s="276"/>
      <c r="H29" s="276"/>
      <c r="I29" s="276"/>
      <c r="J29" s="82"/>
    </row>
    <row r="30" spans="1:10" ht="12.75">
      <c r="A30" s="84"/>
      <c r="B30" s="276"/>
      <c r="C30" s="276"/>
      <c r="D30" s="276"/>
      <c r="E30" s="276"/>
      <c r="F30" s="276"/>
      <c r="G30" s="276"/>
      <c r="H30" s="276"/>
      <c r="I30" s="276"/>
      <c r="J30" s="82"/>
    </row>
    <row r="31" spans="1:10" ht="12.75">
      <c r="A31" s="116"/>
      <c r="B31" s="279"/>
      <c r="C31" s="279"/>
      <c r="D31" s="279"/>
      <c r="E31" s="279"/>
      <c r="F31" s="279"/>
      <c r="G31" s="279"/>
      <c r="H31" s="279"/>
      <c r="I31" s="279"/>
      <c r="J31" s="91"/>
    </row>
    <row r="32" spans="1:10" ht="12.75">
      <c r="A32" s="84"/>
      <c r="B32" s="278"/>
      <c r="C32" s="278"/>
      <c r="D32" s="278"/>
      <c r="E32" s="278"/>
      <c r="F32" s="278"/>
      <c r="G32" s="278"/>
      <c r="H32" s="278"/>
      <c r="I32" s="278"/>
      <c r="J32" s="82"/>
    </row>
    <row r="33" spans="1:10" ht="12.75">
      <c r="A33" s="109"/>
      <c r="B33" s="278"/>
      <c r="C33" s="278"/>
      <c r="D33" s="278"/>
      <c r="E33" s="278"/>
      <c r="F33" s="278"/>
      <c r="G33" s="278"/>
      <c r="H33" s="278"/>
      <c r="I33" s="278"/>
      <c r="J33" s="82"/>
    </row>
    <row r="34" spans="1:10" ht="12.75">
      <c r="A34" s="84"/>
      <c r="B34" s="278"/>
      <c r="C34" s="278"/>
      <c r="D34" s="278"/>
      <c r="E34" s="278"/>
      <c r="F34" s="278"/>
      <c r="G34" s="278"/>
      <c r="H34" s="278"/>
      <c r="I34" s="278"/>
      <c r="J34" s="82"/>
    </row>
    <row r="35" spans="1:10" ht="12.75">
      <c r="A35" s="84"/>
      <c r="B35" s="278"/>
      <c r="C35" s="278"/>
      <c r="D35" s="278"/>
      <c r="E35" s="278"/>
      <c r="F35" s="278"/>
      <c r="G35" s="278"/>
      <c r="H35" s="278"/>
      <c r="I35" s="278"/>
      <c r="J35" s="82"/>
    </row>
    <row r="36" spans="1:10" ht="12.75">
      <c r="A36" s="84"/>
      <c r="B36" s="278"/>
      <c r="C36" s="278"/>
      <c r="D36" s="278"/>
      <c r="E36" s="278"/>
      <c r="F36" s="278"/>
      <c r="G36" s="278"/>
      <c r="H36" s="278"/>
      <c r="I36" s="278"/>
      <c r="J36" s="82"/>
    </row>
    <row r="37" spans="1:10" ht="12.75">
      <c r="A37" s="84"/>
      <c r="B37" s="277"/>
      <c r="C37" s="277"/>
      <c r="D37" s="277"/>
      <c r="E37" s="277"/>
      <c r="F37" s="277"/>
      <c r="G37" s="277"/>
      <c r="H37" s="277"/>
      <c r="I37" s="277"/>
      <c r="J37" s="82"/>
    </row>
    <row r="38" spans="1:10" ht="12.75">
      <c r="A38" s="84"/>
      <c r="B38" s="276"/>
      <c r="C38" s="276"/>
      <c r="D38" s="276"/>
      <c r="E38" s="276"/>
      <c r="F38" s="276"/>
      <c r="G38" s="276"/>
      <c r="H38" s="276"/>
      <c r="I38" s="276"/>
      <c r="J38" s="82"/>
    </row>
    <row r="39" spans="1:10" ht="12.75">
      <c r="A39" s="84"/>
      <c r="B39" s="276"/>
      <c r="C39" s="276"/>
      <c r="D39" s="276"/>
      <c r="E39" s="276"/>
      <c r="F39" s="276"/>
      <c r="G39" s="276"/>
      <c r="H39" s="276"/>
      <c r="I39" s="276"/>
      <c r="J39" s="82"/>
    </row>
    <row r="40" spans="1:10" ht="12.75">
      <c r="A40" s="84"/>
      <c r="B40" s="276"/>
      <c r="C40" s="276"/>
      <c r="D40" s="276"/>
      <c r="E40" s="276"/>
      <c r="F40" s="276"/>
      <c r="G40" s="276"/>
      <c r="H40" s="276"/>
      <c r="I40" s="276"/>
      <c r="J40" s="82"/>
    </row>
    <row r="41" spans="1:10" ht="12.75">
      <c r="A41" s="84"/>
      <c r="B41" s="276"/>
      <c r="C41" s="276"/>
      <c r="D41" s="276"/>
      <c r="E41" s="276"/>
      <c r="F41" s="276"/>
      <c r="G41" s="276"/>
      <c r="H41" s="276"/>
      <c r="I41" s="276"/>
      <c r="J41" s="82"/>
    </row>
    <row r="42" spans="1:10" ht="12.75">
      <c r="A42" s="84"/>
      <c r="B42" s="276"/>
      <c r="C42" s="276"/>
      <c r="D42" s="276"/>
      <c r="E42" s="276"/>
      <c r="F42" s="276"/>
      <c r="G42" s="276"/>
      <c r="H42" s="276"/>
      <c r="I42" s="276"/>
      <c r="J42" s="82"/>
    </row>
    <row r="43" spans="1:10" ht="12.75">
      <c r="A43" s="84"/>
      <c r="B43" s="276"/>
      <c r="C43" s="276"/>
      <c r="D43" s="276"/>
      <c r="E43" s="276"/>
      <c r="F43" s="276"/>
      <c r="G43" s="276"/>
      <c r="H43" s="276"/>
      <c r="I43" s="276"/>
      <c r="J43" s="82"/>
    </row>
    <row r="44" spans="1:10" ht="12.75">
      <c r="A44" s="84"/>
      <c r="B44" s="276"/>
      <c r="C44" s="276"/>
      <c r="D44" s="276"/>
      <c r="E44" s="276"/>
      <c r="F44" s="276"/>
      <c r="G44" s="276"/>
      <c r="H44" s="276"/>
      <c r="I44" s="276"/>
      <c r="J44" s="82"/>
    </row>
    <row r="45" spans="1:10" ht="12.75">
      <c r="A45" s="84"/>
      <c r="B45" s="276"/>
      <c r="C45" s="276"/>
      <c r="D45" s="276"/>
      <c r="E45" s="276"/>
      <c r="F45" s="276"/>
      <c r="G45" s="276"/>
      <c r="H45" s="276"/>
      <c r="I45" s="276"/>
      <c r="J45" s="82"/>
    </row>
    <row r="46" spans="1:10" ht="12.75">
      <c r="A46" s="84"/>
      <c r="B46" s="276"/>
      <c r="C46" s="276"/>
      <c r="D46" s="276"/>
      <c r="E46" s="276"/>
      <c r="F46" s="276"/>
      <c r="G46" s="276"/>
      <c r="H46" s="276"/>
      <c r="I46" s="276"/>
      <c r="J46" s="82"/>
    </row>
    <row r="47" spans="1:10" ht="12.75">
      <c r="A47" s="84"/>
      <c r="B47" s="276"/>
      <c r="C47" s="276"/>
      <c r="D47" s="276"/>
      <c r="E47" s="276"/>
      <c r="F47" s="276"/>
      <c r="G47" s="276"/>
      <c r="H47" s="276"/>
      <c r="I47" s="276"/>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4" customWidth="1"/>
    <col min="13"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4" t="s">
        <v>343</v>
      </c>
      <c r="M6" s="195">
        <f>'[2]Combined LG'!$E$29</f>
        <v>0.1575905239375544</v>
      </c>
    </row>
    <row r="7" spans="1:10" ht="12.75">
      <c r="A7" s="280" t="s">
        <v>270</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0" ht="12.75">
      <c r="A10" s="84"/>
      <c r="B10" s="172"/>
      <c r="C10" s="172"/>
      <c r="D10" s="173"/>
      <c r="E10" s="172"/>
      <c r="F10" s="172"/>
      <c r="G10" s="172"/>
      <c r="H10" s="172"/>
      <c r="I10" s="172"/>
      <c r="J10" s="82"/>
    </row>
    <row r="11" spans="1:10" ht="12.75">
      <c r="A11" s="84"/>
      <c r="B11" s="289" t="s">
        <v>267</v>
      </c>
      <c r="C11" s="289"/>
      <c r="D11" s="289"/>
      <c r="E11" s="289"/>
      <c r="F11" s="289"/>
      <c r="G11" s="289"/>
      <c r="H11" s="289"/>
      <c r="I11" s="289"/>
      <c r="J11" s="82"/>
    </row>
    <row r="12" spans="1:10" ht="12.75">
      <c r="A12" s="84"/>
      <c r="B12" s="289"/>
      <c r="C12" s="289"/>
      <c r="D12" s="289"/>
      <c r="E12" s="289"/>
      <c r="F12" s="289"/>
      <c r="G12" s="289"/>
      <c r="H12" s="289"/>
      <c r="I12" s="289"/>
      <c r="J12" s="82"/>
    </row>
    <row r="13" spans="1:10" ht="12.75">
      <c r="A13" s="84"/>
      <c r="B13" s="289"/>
      <c r="C13" s="289"/>
      <c r="D13" s="289"/>
      <c r="E13" s="289"/>
      <c r="F13" s="289"/>
      <c r="G13" s="289"/>
      <c r="H13" s="289"/>
      <c r="I13" s="289"/>
      <c r="J13" s="82"/>
    </row>
    <row r="14" spans="1:10" ht="12.75">
      <c r="A14" s="84"/>
      <c r="B14" s="130"/>
      <c r="C14" s="130"/>
      <c r="D14" s="130"/>
      <c r="E14" s="168"/>
      <c r="F14" s="130"/>
      <c r="G14" s="130"/>
      <c r="H14" s="130"/>
      <c r="I14" s="130"/>
      <c r="J14" s="82"/>
    </row>
    <row r="15" spans="1:10" ht="12.75" customHeight="1">
      <c r="A15" s="84"/>
      <c r="B15" s="130"/>
      <c r="C15" s="289" t="s">
        <v>268</v>
      </c>
      <c r="D15" s="289"/>
      <c r="E15" s="289"/>
      <c r="F15" s="289"/>
      <c r="G15" s="289"/>
      <c r="H15" s="289"/>
      <c r="I15" s="130"/>
      <c r="J15" s="82"/>
    </row>
    <row r="16" spans="1:10" ht="12.75">
      <c r="A16" s="84"/>
      <c r="B16" s="130"/>
      <c r="C16" s="289"/>
      <c r="D16" s="289"/>
      <c r="E16" s="289"/>
      <c r="F16" s="289"/>
      <c r="G16" s="289"/>
      <c r="H16" s="289"/>
      <c r="I16" s="130"/>
      <c r="J16" s="82"/>
    </row>
    <row r="17" spans="1:10" ht="12.75">
      <c r="A17" s="84"/>
      <c r="B17" s="130"/>
      <c r="C17" s="289"/>
      <c r="D17" s="289"/>
      <c r="E17" s="289"/>
      <c r="F17" s="289"/>
      <c r="G17" s="289"/>
      <c r="H17" s="289"/>
      <c r="I17" s="130"/>
      <c r="J17" s="82"/>
    </row>
    <row r="18" spans="1:10" ht="12.75">
      <c r="A18" s="92"/>
      <c r="B18" s="130"/>
      <c r="C18" s="289"/>
      <c r="D18" s="289"/>
      <c r="E18" s="289"/>
      <c r="F18" s="289"/>
      <c r="G18" s="289"/>
      <c r="H18" s="289"/>
      <c r="I18" s="130"/>
      <c r="J18" s="91"/>
    </row>
    <row r="19" spans="1:12" ht="12.75">
      <c r="A19" s="92"/>
      <c r="B19" s="130"/>
      <c r="C19" s="183" t="str">
        <f>+TEXT($L19*(1+$M$6),"$0.00")&amp;" (A)"</f>
        <v>$3.74 (A)</v>
      </c>
      <c r="D19" s="177" t="s">
        <v>285</v>
      </c>
      <c r="E19" s="170"/>
      <c r="F19" s="170"/>
      <c r="G19" s="170"/>
      <c r="H19" s="170"/>
      <c r="I19" s="130"/>
      <c r="J19" s="91"/>
      <c r="L19" s="194">
        <v>3.23</v>
      </c>
    </row>
    <row r="20" spans="1:10" ht="12.75">
      <c r="A20" s="92"/>
      <c r="B20" s="130"/>
      <c r="C20" s="170"/>
      <c r="D20" s="170"/>
      <c r="E20" s="170"/>
      <c r="F20" s="170"/>
      <c r="G20" s="170"/>
      <c r="H20" s="170"/>
      <c r="I20" s="130"/>
      <c r="J20" s="91"/>
    </row>
    <row r="21" spans="1:10" ht="12.75">
      <c r="A21" s="84"/>
      <c r="B21" s="290" t="s">
        <v>269</v>
      </c>
      <c r="C21" s="290"/>
      <c r="D21" s="290"/>
      <c r="E21" s="290"/>
      <c r="F21" s="290"/>
      <c r="G21" s="290"/>
      <c r="H21" s="290"/>
      <c r="I21" s="290"/>
      <c r="J21" s="82"/>
    </row>
    <row r="22" spans="1:10" ht="12.75">
      <c r="A22" s="84"/>
      <c r="B22" s="130"/>
      <c r="C22" s="175"/>
      <c r="D22" s="175"/>
      <c r="E22" s="175"/>
      <c r="F22" s="175"/>
      <c r="G22" s="175"/>
      <c r="H22" s="175"/>
      <c r="I22" s="130"/>
      <c r="J22" s="82"/>
    </row>
    <row r="23" spans="1:10" ht="12.75">
      <c r="A23" s="84"/>
      <c r="B23" s="130"/>
      <c r="C23" s="130"/>
      <c r="D23" s="130"/>
      <c r="E23" s="130"/>
      <c r="F23" s="130"/>
      <c r="G23" s="130"/>
      <c r="H23" s="130"/>
      <c r="I23" s="130"/>
      <c r="J23" s="82"/>
    </row>
    <row r="24" spans="1:10" ht="12.75">
      <c r="A24" s="280" t="s">
        <v>271</v>
      </c>
      <c r="B24" s="279"/>
      <c r="C24" s="279"/>
      <c r="D24" s="279"/>
      <c r="E24" s="279"/>
      <c r="F24" s="279"/>
      <c r="G24" s="279"/>
      <c r="H24" s="279"/>
      <c r="I24" s="279"/>
      <c r="J24" s="281"/>
    </row>
    <row r="25" spans="1:10" ht="12.75">
      <c r="A25" s="84"/>
      <c r="B25" s="130"/>
      <c r="C25" s="130"/>
      <c r="D25" s="130"/>
      <c r="E25" s="130"/>
      <c r="F25" s="130"/>
      <c r="G25" s="130"/>
      <c r="H25" s="130"/>
      <c r="I25" s="130"/>
      <c r="J25" s="82"/>
    </row>
    <row r="26" spans="1:10" ht="12.75">
      <c r="A26" s="84"/>
      <c r="B26" s="289" t="s">
        <v>272</v>
      </c>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130"/>
      <c r="C28" s="130"/>
      <c r="D28" s="130"/>
      <c r="E28" s="130"/>
      <c r="F28" s="130"/>
      <c r="G28" s="130"/>
      <c r="H28" s="130"/>
      <c r="I28" s="130"/>
      <c r="J28" s="82"/>
    </row>
    <row r="29" spans="1:10" ht="12.75">
      <c r="A29" s="84"/>
      <c r="B29" s="130"/>
      <c r="C29" s="176" t="s">
        <v>273</v>
      </c>
      <c r="D29" s="176"/>
      <c r="E29" s="176"/>
      <c r="F29" s="176"/>
      <c r="G29" s="176" t="s">
        <v>278</v>
      </c>
      <c r="H29" s="176"/>
      <c r="I29" s="130"/>
      <c r="J29" s="82"/>
    </row>
    <row r="30" spans="1:10" ht="12.75">
      <c r="A30" s="84"/>
      <c r="B30" s="130"/>
      <c r="C30" s="176" t="s">
        <v>274</v>
      </c>
      <c r="D30" s="176"/>
      <c r="E30" s="176"/>
      <c r="F30" s="176"/>
      <c r="G30" s="176" t="s">
        <v>279</v>
      </c>
      <c r="H30" s="176"/>
      <c r="I30" s="130"/>
      <c r="J30" s="82"/>
    </row>
    <row r="31" spans="1:10" ht="12.75">
      <c r="A31" s="84"/>
      <c r="B31" s="130"/>
      <c r="C31" s="176" t="s">
        <v>275</v>
      </c>
      <c r="D31" s="176"/>
      <c r="E31" s="176"/>
      <c r="F31" s="176"/>
      <c r="G31" s="176" t="s">
        <v>280</v>
      </c>
      <c r="H31" s="176"/>
      <c r="I31" s="130"/>
      <c r="J31" s="82"/>
    </row>
    <row r="32" spans="1:10" ht="12.75">
      <c r="A32" s="84"/>
      <c r="B32" s="130"/>
      <c r="C32" s="176" t="s">
        <v>276</v>
      </c>
      <c r="D32" s="176"/>
      <c r="E32" s="176"/>
      <c r="F32" s="176"/>
      <c r="G32" s="176" t="s">
        <v>281</v>
      </c>
      <c r="H32" s="176"/>
      <c r="I32" s="130"/>
      <c r="J32" s="82"/>
    </row>
    <row r="33" spans="1:10" ht="12.75">
      <c r="A33" s="116"/>
      <c r="B33" s="174"/>
      <c r="C33" s="176" t="s">
        <v>277</v>
      </c>
      <c r="D33" s="176"/>
      <c r="E33" s="176"/>
      <c r="F33" s="176"/>
      <c r="G33" s="176"/>
      <c r="H33" s="176"/>
      <c r="I33" s="174"/>
      <c r="J33" s="91"/>
    </row>
    <row r="34" spans="1:10" ht="12.75">
      <c r="A34" s="84"/>
      <c r="B34" s="130"/>
      <c r="C34" s="176"/>
      <c r="D34" s="176"/>
      <c r="E34" s="176"/>
      <c r="F34" s="176"/>
      <c r="G34" s="176"/>
      <c r="H34" s="176"/>
      <c r="I34" s="130"/>
      <c r="J34" s="82"/>
    </row>
    <row r="35" spans="1:10" ht="12.75">
      <c r="A35" s="109"/>
      <c r="B35" s="130"/>
      <c r="C35" s="130"/>
      <c r="D35" s="130"/>
      <c r="E35" s="130"/>
      <c r="F35" s="130"/>
      <c r="G35" s="130"/>
      <c r="H35" s="130"/>
      <c r="I35" s="130"/>
      <c r="J35" s="82"/>
    </row>
    <row r="36" spans="1:10" ht="12.75">
      <c r="A36" s="84"/>
      <c r="B36" s="289" t="s">
        <v>282</v>
      </c>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130"/>
      <c r="C38" s="130"/>
      <c r="D38" s="130"/>
      <c r="E38" s="130"/>
      <c r="F38" s="130"/>
      <c r="G38" s="130"/>
      <c r="H38" s="130"/>
      <c r="I38" s="130"/>
      <c r="J38" s="82"/>
    </row>
    <row r="39" spans="1:10" ht="12.75">
      <c r="A39" s="84"/>
      <c r="B39" s="289" t="s">
        <v>283</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130"/>
      <c r="C41" s="130"/>
      <c r="D41" s="130"/>
      <c r="E41" s="130"/>
      <c r="F41" s="130"/>
      <c r="G41" s="130"/>
      <c r="H41" s="130"/>
      <c r="I41" s="130"/>
      <c r="J41" s="82"/>
    </row>
    <row r="42" spans="1:14" ht="12.75">
      <c r="A42" s="84"/>
      <c r="C42" s="130" t="s">
        <v>284</v>
      </c>
      <c r="D42" s="130"/>
      <c r="E42" s="244">
        <f>+L42</f>
        <v>60</v>
      </c>
      <c r="F42" s="130"/>
      <c r="G42" s="130"/>
      <c r="H42" s="130"/>
      <c r="I42" s="130"/>
      <c r="J42" s="82"/>
      <c r="L42" s="194">
        <v>60</v>
      </c>
      <c r="N42" s="183" t="str">
        <f>+TEXT($L42*(1+$M$6),"$0.00")&amp;" (A)"</f>
        <v>$69.46 (A)</v>
      </c>
    </row>
    <row r="43" spans="1:14" ht="12.75">
      <c r="A43" s="84"/>
      <c r="C43" s="130" t="s">
        <v>204</v>
      </c>
      <c r="D43" s="130"/>
      <c r="E43" s="244">
        <f>+L43</f>
        <v>240</v>
      </c>
      <c r="F43" s="130"/>
      <c r="G43" s="130"/>
      <c r="H43" s="130"/>
      <c r="I43" s="130"/>
      <c r="J43" s="82"/>
      <c r="L43" s="194">
        <v>240</v>
      </c>
      <c r="N43" s="183"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Sheet'!$B$52</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282">
        <f>+'Check Sheet'!$B$54</f>
        <v>43235</v>
      </c>
      <c r="C53" s="282">
        <f>+'Check Sheet'!C53</f>
        <v>0</v>
      </c>
      <c r="D53" s="80"/>
      <c r="E53" s="80"/>
      <c r="F53" s="80"/>
      <c r="H53" s="70" t="s">
        <v>137</v>
      </c>
      <c r="I53" s="283">
        <f>+'Check Sheet'!$I$54</f>
        <v>43282</v>
      </c>
      <c r="J53" s="284">
        <f>+'Check Sheet'!I53</f>
        <v>0</v>
      </c>
    </row>
    <row r="54" spans="1:10" ht="12.75">
      <c r="A54" s="285" t="s">
        <v>17</v>
      </c>
      <c r="B54" s="286"/>
      <c r="C54" s="286"/>
      <c r="D54" s="286"/>
      <c r="E54" s="286"/>
      <c r="F54" s="286"/>
      <c r="G54" s="286"/>
      <c r="H54" s="286"/>
      <c r="I54" s="286"/>
      <c r="J54" s="287"/>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286</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287</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130"/>
      <c r="C13" s="130"/>
      <c r="D13" s="130"/>
      <c r="E13" s="130"/>
      <c r="F13" s="130"/>
      <c r="G13" s="130"/>
      <c r="H13" s="130"/>
      <c r="I13" s="130"/>
      <c r="J13" s="82"/>
    </row>
    <row r="14" spans="1:12" ht="13.5" thickBot="1">
      <c r="A14" s="84"/>
      <c r="B14" s="130"/>
      <c r="C14" s="130"/>
      <c r="D14" s="296" t="s">
        <v>289</v>
      </c>
      <c r="E14" s="297"/>
      <c r="F14" s="296" t="s">
        <v>288</v>
      </c>
      <c r="G14" s="297"/>
      <c r="H14" s="130"/>
      <c r="I14" s="130"/>
      <c r="J14" s="82"/>
      <c r="L14" s="194"/>
    </row>
    <row r="15" spans="1:12" ht="24.75" customHeight="1">
      <c r="A15" s="84"/>
      <c r="B15" s="130"/>
      <c r="C15" s="130"/>
      <c r="D15" s="298" t="s">
        <v>290</v>
      </c>
      <c r="E15" s="299"/>
      <c r="F15" s="293" t="str">
        <f>+TEXT($L15*(1+$M$6),"$0.00")&amp;" (A)"</f>
        <v>$9.26 (A)</v>
      </c>
      <c r="G15" s="294" t="str">
        <f>+TEXT($L15*(1+$M$6),"$0.00")&amp;" (A)"</f>
        <v>$9.26 (A)</v>
      </c>
      <c r="H15" s="130"/>
      <c r="I15" s="130"/>
      <c r="J15" s="82"/>
      <c r="L15" s="194">
        <v>8</v>
      </c>
    </row>
    <row r="16" spans="1:12" ht="12.75">
      <c r="A16" s="84"/>
      <c r="B16" s="130"/>
      <c r="C16" s="130"/>
      <c r="D16" s="291" t="s">
        <v>291</v>
      </c>
      <c r="E16" s="292"/>
      <c r="F16" s="293" t="str">
        <f aca="true" t="shared" si="0" ref="F16:G24">+TEXT($L16*(1+$M$6),"$0.00")&amp;" (A)"</f>
        <v>$9.26 (A)</v>
      </c>
      <c r="G16" s="294" t="str">
        <f t="shared" si="0"/>
        <v>$9.26 (A)</v>
      </c>
      <c r="H16" s="130"/>
      <c r="I16" s="130"/>
      <c r="J16" s="82"/>
      <c r="L16" s="194">
        <v>8</v>
      </c>
    </row>
    <row r="17" spans="1:12" ht="12.75">
      <c r="A17" s="84"/>
      <c r="B17" s="130"/>
      <c r="C17" s="130"/>
      <c r="D17" s="291" t="s">
        <v>292</v>
      </c>
      <c r="E17" s="292"/>
      <c r="F17" s="293" t="str">
        <f t="shared" si="0"/>
        <v>$9.26 (A)</v>
      </c>
      <c r="G17" s="294" t="str">
        <f t="shared" si="0"/>
        <v>$9.26 (A)</v>
      </c>
      <c r="H17" s="130"/>
      <c r="I17" s="130"/>
      <c r="J17" s="82"/>
      <c r="L17" s="194">
        <v>8</v>
      </c>
    </row>
    <row r="18" spans="1:12" ht="12.75">
      <c r="A18" s="92"/>
      <c r="B18" s="130"/>
      <c r="C18" s="130"/>
      <c r="D18" s="291" t="s">
        <v>293</v>
      </c>
      <c r="E18" s="292"/>
      <c r="F18" s="293" t="str">
        <f t="shared" si="0"/>
        <v>$9.26 (A)</v>
      </c>
      <c r="G18" s="294" t="str">
        <f t="shared" si="0"/>
        <v>$9.26 (A)</v>
      </c>
      <c r="H18" s="130"/>
      <c r="I18" s="130"/>
      <c r="J18" s="91"/>
      <c r="L18" s="194">
        <v>8</v>
      </c>
    </row>
    <row r="19" spans="1:12" ht="12.75">
      <c r="A19" s="84"/>
      <c r="B19" s="130"/>
      <c r="C19" s="130"/>
      <c r="D19" s="291" t="s">
        <v>294</v>
      </c>
      <c r="E19" s="292"/>
      <c r="F19" s="293" t="str">
        <f t="shared" si="0"/>
        <v>$25.47 (A)</v>
      </c>
      <c r="G19" s="294" t="str">
        <f t="shared" si="0"/>
        <v>$25.47 (A)</v>
      </c>
      <c r="H19" s="130"/>
      <c r="I19" s="130"/>
      <c r="J19" s="82"/>
      <c r="L19" s="194">
        <v>22</v>
      </c>
    </row>
    <row r="20" spans="1:12" ht="12.75">
      <c r="A20" s="84"/>
      <c r="B20" s="130"/>
      <c r="C20" s="130"/>
      <c r="D20" s="291" t="s">
        <v>36</v>
      </c>
      <c r="E20" s="292"/>
      <c r="F20" s="293" t="str">
        <f t="shared" si="0"/>
        <v>$12.73 (A)</v>
      </c>
      <c r="G20" s="294" t="str">
        <f t="shared" si="0"/>
        <v>$12.73 (A)</v>
      </c>
      <c r="H20" s="130"/>
      <c r="I20" s="130"/>
      <c r="J20" s="82"/>
      <c r="L20" s="194">
        <v>11</v>
      </c>
    </row>
    <row r="21" spans="1:12" ht="12.75">
      <c r="A21" s="84"/>
      <c r="B21" s="130"/>
      <c r="C21" s="130"/>
      <c r="D21" s="291" t="s">
        <v>295</v>
      </c>
      <c r="E21" s="292"/>
      <c r="F21" s="293" t="str">
        <f t="shared" si="0"/>
        <v>$9.26 (A)</v>
      </c>
      <c r="G21" s="294" t="str">
        <f t="shared" si="0"/>
        <v>$9.26 (A)</v>
      </c>
      <c r="H21" s="130"/>
      <c r="I21" s="130"/>
      <c r="J21" s="82"/>
      <c r="L21" s="194">
        <v>8</v>
      </c>
    </row>
    <row r="22" spans="1:12" ht="12.75">
      <c r="A22" s="84"/>
      <c r="B22" s="130"/>
      <c r="C22" s="130"/>
      <c r="D22" s="291" t="s">
        <v>296</v>
      </c>
      <c r="E22" s="292"/>
      <c r="F22" s="293" t="str">
        <f t="shared" si="0"/>
        <v>$9.26 (A)</v>
      </c>
      <c r="G22" s="294" t="str">
        <f t="shared" si="0"/>
        <v>$9.26 (A)</v>
      </c>
      <c r="H22" s="130"/>
      <c r="I22" s="130"/>
      <c r="J22" s="82"/>
      <c r="L22" s="194">
        <v>8</v>
      </c>
    </row>
    <row r="23" spans="1:12" ht="12.75">
      <c r="A23" s="84"/>
      <c r="B23" s="130"/>
      <c r="C23" s="130"/>
      <c r="D23" s="291" t="s">
        <v>297</v>
      </c>
      <c r="E23" s="292"/>
      <c r="F23" s="293" t="str">
        <f t="shared" si="0"/>
        <v>$9.26 (A)</v>
      </c>
      <c r="G23" s="294" t="str">
        <f t="shared" si="0"/>
        <v>$9.26 (A)</v>
      </c>
      <c r="H23" s="130"/>
      <c r="I23" s="130"/>
      <c r="J23" s="82"/>
      <c r="L23" s="194">
        <v>8</v>
      </c>
    </row>
    <row r="24" spans="1:12" ht="12.75">
      <c r="A24" s="84"/>
      <c r="B24" s="130"/>
      <c r="C24" s="130"/>
      <c r="D24" s="291" t="s">
        <v>421</v>
      </c>
      <c r="E24" s="292"/>
      <c r="F24" s="293" t="str">
        <f t="shared" si="0"/>
        <v>$12.73 (A)</v>
      </c>
      <c r="G24" s="294" t="str">
        <f t="shared" si="0"/>
        <v>$12.73 (A)</v>
      </c>
      <c r="H24" s="130"/>
      <c r="I24" s="130"/>
      <c r="J24" s="82"/>
      <c r="L24" s="194">
        <v>11</v>
      </c>
    </row>
    <row r="25" spans="1:12" ht="12.75">
      <c r="A25" s="84"/>
      <c r="B25" s="130"/>
      <c r="C25" s="130"/>
      <c r="D25" s="291"/>
      <c r="E25" s="292"/>
      <c r="F25" s="291"/>
      <c r="G25" s="292"/>
      <c r="H25" s="130"/>
      <c r="I25" s="130"/>
      <c r="J25" s="82"/>
      <c r="L25" s="194"/>
    </row>
    <row r="26" spans="1:12" ht="12.75">
      <c r="A26" s="84"/>
      <c r="B26" s="130"/>
      <c r="C26" s="130"/>
      <c r="D26" s="130"/>
      <c r="E26" s="130"/>
      <c r="F26" s="130"/>
      <c r="G26" s="130"/>
      <c r="H26" s="130"/>
      <c r="I26" s="130"/>
      <c r="J26" s="82"/>
      <c r="L26" s="194"/>
    </row>
    <row r="27" spans="1:12" ht="12.75">
      <c r="A27" s="84"/>
      <c r="B27" s="130"/>
      <c r="C27" s="130"/>
      <c r="D27" s="130"/>
      <c r="E27" s="130"/>
      <c r="F27" s="130"/>
      <c r="G27" s="130"/>
      <c r="H27" s="130"/>
      <c r="I27" s="130"/>
      <c r="J27" s="82"/>
      <c r="L27" s="194"/>
    </row>
    <row r="28" spans="1:12" ht="12.75">
      <c r="A28" s="84"/>
      <c r="B28" s="289" t="s">
        <v>298</v>
      </c>
      <c r="C28" s="289"/>
      <c r="D28" s="289"/>
      <c r="E28" s="289"/>
      <c r="F28" s="289"/>
      <c r="G28" s="289"/>
      <c r="H28" s="289"/>
      <c r="I28" s="289"/>
      <c r="J28" s="82"/>
      <c r="L28" s="194"/>
    </row>
    <row r="29" spans="1:12" ht="12.75">
      <c r="A29" s="84"/>
      <c r="B29" s="289"/>
      <c r="C29" s="289"/>
      <c r="D29" s="289"/>
      <c r="E29" s="289"/>
      <c r="F29" s="289"/>
      <c r="G29" s="289"/>
      <c r="H29" s="289"/>
      <c r="I29" s="289"/>
      <c r="J29" s="82"/>
      <c r="L29" s="194"/>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299</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300</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0" ht="12.75">
      <c r="A14" s="84"/>
      <c r="B14" s="295"/>
      <c r="C14" s="295"/>
      <c r="D14" s="295"/>
      <c r="E14" s="295"/>
      <c r="F14" s="295"/>
      <c r="G14" s="295"/>
      <c r="H14" s="295"/>
      <c r="I14" s="295"/>
      <c r="J14" s="82"/>
    </row>
    <row r="15" spans="1:10" ht="12.75">
      <c r="A15" s="84"/>
      <c r="B15" s="178"/>
      <c r="C15" s="179"/>
      <c r="D15" s="179"/>
      <c r="E15" s="179"/>
      <c r="F15" s="301" t="s">
        <v>38</v>
      </c>
      <c r="G15" s="301"/>
      <c r="H15" s="301"/>
      <c r="I15" s="302"/>
      <c r="J15" s="82"/>
    </row>
    <row r="16" spans="1:10" ht="12.75">
      <c r="A16" s="84"/>
      <c r="B16" s="308" t="s">
        <v>301</v>
      </c>
      <c r="C16" s="309"/>
      <c r="D16" s="309"/>
      <c r="E16" s="309"/>
      <c r="F16" s="303" t="s">
        <v>302</v>
      </c>
      <c r="G16" s="303"/>
      <c r="H16" s="303" t="s">
        <v>303</v>
      </c>
      <c r="I16" s="304"/>
      <c r="J16" s="82"/>
    </row>
    <row r="17" spans="1:14" ht="12.75" customHeight="1">
      <c r="A17" s="84"/>
      <c r="B17" s="300" t="s">
        <v>305</v>
      </c>
      <c r="C17" s="300"/>
      <c r="D17" s="300"/>
      <c r="E17" s="300"/>
      <c r="F17" s="306" t="str">
        <f aca="true" t="shared" si="0" ref="F17:G21">+TEXT($L17*(1+$M$6),"$0.00")&amp;" (A)"</f>
        <v>$1.06 (A)</v>
      </c>
      <c r="G17" s="306" t="str">
        <f t="shared" si="0"/>
        <v>$1.06 (A)</v>
      </c>
      <c r="H17" s="306" t="str">
        <f>+TEXT($M17*(1+$M$6),"$0.00")&amp;" (A)"</f>
        <v>$0.28 (A)</v>
      </c>
      <c r="I17" s="306" t="str">
        <f>+TEXT($L17*(1+$M$6),"$0.00")&amp;" (A)"</f>
        <v>$1.06 (A)</v>
      </c>
      <c r="J17" s="82"/>
      <c r="L17" s="194">
        <v>0.92</v>
      </c>
      <c r="M17" s="194">
        <v>0.24</v>
      </c>
      <c r="N17" s="129"/>
    </row>
    <row r="18" spans="1:14" ht="12.75">
      <c r="A18" s="92"/>
      <c r="B18" s="300"/>
      <c r="C18" s="300"/>
      <c r="D18" s="300"/>
      <c r="E18" s="300"/>
      <c r="F18" s="306" t="str">
        <f t="shared" si="0"/>
        <v>$0.00 (A)</v>
      </c>
      <c r="G18" s="306" t="str">
        <f t="shared" si="0"/>
        <v>$0.00 (A)</v>
      </c>
      <c r="H18" s="306" t="str">
        <f>+TEXT($L18*(1+$M$6),"$0.00")&amp;" (A)"</f>
        <v>$0.00 (A)</v>
      </c>
      <c r="I18" s="306" t="str">
        <f>+TEXT($L18*(1+$M$6),"$0.00")&amp;" (A)"</f>
        <v>$0.00 (A)</v>
      </c>
      <c r="J18" s="91"/>
      <c r="L18" s="194"/>
      <c r="M18" s="194"/>
      <c r="N18" s="129"/>
    </row>
    <row r="19" spans="1:14" ht="12.75">
      <c r="A19" s="92"/>
      <c r="B19" s="300"/>
      <c r="C19" s="300"/>
      <c r="D19" s="300"/>
      <c r="E19" s="300"/>
      <c r="F19" s="306" t="str">
        <f t="shared" si="0"/>
        <v>$0.00 (A)</v>
      </c>
      <c r="G19" s="306" t="str">
        <f t="shared" si="0"/>
        <v>$0.00 (A)</v>
      </c>
      <c r="H19" s="306" t="str">
        <f>+TEXT($L19*(1+$M$6),"$0.00")&amp;" (A)"</f>
        <v>$0.00 (A)</v>
      </c>
      <c r="I19" s="306" t="str">
        <f>+TEXT($L19*(1+$M$6),"$0.00")&amp;" (A)"</f>
        <v>$0.00 (A)</v>
      </c>
      <c r="J19" s="91"/>
      <c r="L19" s="194"/>
      <c r="M19" s="194"/>
      <c r="N19" s="129"/>
    </row>
    <row r="20" spans="1:14" ht="12.75">
      <c r="A20" s="84"/>
      <c r="B20" s="300" t="s">
        <v>304</v>
      </c>
      <c r="C20" s="300"/>
      <c r="D20" s="300"/>
      <c r="E20" s="300"/>
      <c r="F20" s="305" t="str">
        <f t="shared" si="0"/>
        <v>$1.06 (A)</v>
      </c>
      <c r="G20" s="305" t="str">
        <f t="shared" si="0"/>
        <v>$1.06 (A)</v>
      </c>
      <c r="H20" s="305" t="str">
        <f>+TEXT($M20*(1+$M$6),"$0.00")&amp;" (A)"</f>
        <v>$0.28 (A)</v>
      </c>
      <c r="I20" s="305" t="str">
        <f>+TEXT($L20*(1+$M$6),"$0.00")&amp;" (A)"</f>
        <v>$1.06 (A)</v>
      </c>
      <c r="J20" s="82"/>
      <c r="L20" s="194">
        <f>L17</f>
        <v>0.92</v>
      </c>
      <c r="M20" s="194">
        <f>M17</f>
        <v>0.24</v>
      </c>
      <c r="N20" s="129"/>
    </row>
    <row r="21" spans="1:14" ht="12.75">
      <c r="A21" s="84"/>
      <c r="B21" s="300"/>
      <c r="C21" s="300"/>
      <c r="D21" s="300"/>
      <c r="E21" s="300"/>
      <c r="F21" s="305" t="str">
        <f t="shared" si="0"/>
        <v>$0.00 (A)</v>
      </c>
      <c r="G21" s="305" t="str">
        <f t="shared" si="0"/>
        <v>$0.00 (A)</v>
      </c>
      <c r="H21" s="305" t="str">
        <f>+TEXT($L21*(1+$M$6),"$0.00")&amp;" (A)"</f>
        <v>$0.00 (A)</v>
      </c>
      <c r="I21" s="305" t="str">
        <f>+TEXT($L21*(1+$M$6),"$0.00")&amp;" (A)"</f>
        <v>$0.00 (A)</v>
      </c>
      <c r="J21" s="82"/>
      <c r="L21" s="194"/>
      <c r="M21" s="194"/>
      <c r="N21" s="129"/>
    </row>
    <row r="22" spans="1:14" ht="12.75">
      <c r="A22" s="84"/>
      <c r="B22" s="130"/>
      <c r="C22" s="130"/>
      <c r="D22" s="130"/>
      <c r="E22" s="130"/>
      <c r="F22" s="130"/>
      <c r="G22" s="130"/>
      <c r="H22" s="130"/>
      <c r="I22" s="130"/>
      <c r="J22" s="82"/>
      <c r="L22" s="194"/>
      <c r="M22" s="194"/>
      <c r="N22" s="129"/>
    </row>
    <row r="23" spans="1:14" ht="12.75">
      <c r="A23" s="84"/>
      <c r="B23" s="130"/>
      <c r="C23" s="130"/>
      <c r="D23" s="130"/>
      <c r="E23" s="130"/>
      <c r="F23" s="130"/>
      <c r="G23" s="130"/>
      <c r="H23" s="130"/>
      <c r="I23" s="130"/>
      <c r="J23" s="82"/>
      <c r="L23" s="194"/>
      <c r="M23" s="194"/>
      <c r="N23" s="129"/>
    </row>
    <row r="24" spans="1:14" ht="12.75">
      <c r="A24" s="84"/>
      <c r="B24" s="289" t="s">
        <v>323</v>
      </c>
      <c r="C24" s="289"/>
      <c r="D24" s="289"/>
      <c r="E24" s="289"/>
      <c r="F24" s="289"/>
      <c r="G24" s="289"/>
      <c r="H24" s="289"/>
      <c r="I24" s="289"/>
      <c r="J24" s="82"/>
      <c r="L24" s="194"/>
      <c r="M24" s="194"/>
      <c r="N24" s="129"/>
    </row>
    <row r="25" spans="1:14" ht="12.75">
      <c r="A25" s="84"/>
      <c r="B25" s="289"/>
      <c r="C25" s="289"/>
      <c r="D25" s="289"/>
      <c r="E25" s="289"/>
      <c r="F25" s="289"/>
      <c r="G25" s="289"/>
      <c r="H25" s="289"/>
      <c r="I25" s="289"/>
      <c r="J25" s="82"/>
      <c r="L25" s="129"/>
      <c r="M25" s="129"/>
      <c r="N25" s="129"/>
    </row>
    <row r="26" spans="1:14" ht="12.75">
      <c r="A26" s="84"/>
      <c r="B26" s="289"/>
      <c r="C26" s="289"/>
      <c r="D26" s="289"/>
      <c r="E26" s="289"/>
      <c r="F26" s="289"/>
      <c r="G26" s="289"/>
      <c r="H26" s="289"/>
      <c r="I26" s="289"/>
      <c r="J26" s="82"/>
      <c r="L26" s="129"/>
      <c r="M26" s="129"/>
      <c r="N26" s="129"/>
    </row>
    <row r="27" spans="1:14" ht="12.75">
      <c r="A27" s="84"/>
      <c r="B27" s="289"/>
      <c r="C27" s="289"/>
      <c r="D27" s="289"/>
      <c r="E27" s="289"/>
      <c r="F27" s="289"/>
      <c r="G27" s="289"/>
      <c r="H27" s="289"/>
      <c r="I27" s="289"/>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8"/>
      <c r="C30" s="179"/>
      <c r="D30" s="179"/>
      <c r="E30" s="179"/>
      <c r="F30" s="301" t="s">
        <v>38</v>
      </c>
      <c r="G30" s="301"/>
      <c r="H30" s="301"/>
      <c r="I30" s="302"/>
      <c r="J30" s="91"/>
      <c r="L30" s="129"/>
      <c r="M30" s="129"/>
      <c r="N30" s="129"/>
    </row>
    <row r="31" spans="1:14" ht="12.75">
      <c r="A31" s="84"/>
      <c r="B31" s="308" t="s">
        <v>306</v>
      </c>
      <c r="C31" s="309"/>
      <c r="D31" s="309"/>
      <c r="E31" s="309"/>
      <c r="F31" s="303" t="s">
        <v>302</v>
      </c>
      <c r="G31" s="303"/>
      <c r="H31" s="303" t="s">
        <v>303</v>
      </c>
      <c r="I31" s="304"/>
      <c r="J31" s="82"/>
      <c r="L31" s="129"/>
      <c r="M31" s="129"/>
      <c r="N31" s="129"/>
    </row>
    <row r="32" spans="1:14" ht="12.75">
      <c r="A32" s="109"/>
      <c r="B32" s="307" t="s">
        <v>307</v>
      </c>
      <c r="C32" s="307"/>
      <c r="D32" s="307"/>
      <c r="E32" s="307"/>
      <c r="F32" s="306" t="str">
        <f>+TEXT($L32*(1+$M$6),"$0.00")&amp;" (A)"</f>
        <v>$6.95 (A)</v>
      </c>
      <c r="G32" s="306" t="str">
        <f>+TEXT($L32*(1+$M$6),"$0.00")&amp;" (A)"</f>
        <v>$6.95 (A)</v>
      </c>
      <c r="H32" s="306" t="str">
        <f>+TEXT($M32*(1+$M$6),"$0.00")&amp;" (A)"</f>
        <v>$1.38 (A)</v>
      </c>
      <c r="I32" s="306" t="str">
        <f>+TEXT($L32*(1+$M$6),"$0.00")&amp;" (A)"</f>
        <v>$6.95 (A)</v>
      </c>
      <c r="J32" s="82"/>
      <c r="L32" s="194">
        <v>6</v>
      </c>
      <c r="M32" s="194">
        <v>1.19</v>
      </c>
      <c r="N32" s="129"/>
    </row>
    <row r="33" spans="1:14" ht="12.75">
      <c r="A33" s="84"/>
      <c r="B33" s="307"/>
      <c r="C33" s="307"/>
      <c r="D33" s="307"/>
      <c r="E33" s="307"/>
      <c r="F33" s="306" t="str">
        <f>+TEXT($L33*(1+$M$6),"$0.00")&amp;" (A)"</f>
        <v>$0.00 (A)</v>
      </c>
      <c r="G33" s="306" t="str">
        <f>+TEXT($L33*(1+$M$6),"$0.00")&amp;" (A)"</f>
        <v>$0.00 (A)</v>
      </c>
      <c r="H33" s="306" t="str">
        <f>+TEXT($L33*(1+$M$6),"$0.00")&amp;" (A)"</f>
        <v>$0.00 (A)</v>
      </c>
      <c r="I33" s="306" t="str">
        <f>+TEXT($L33*(1+$M$6),"$0.00")&amp;" (A)"</f>
        <v>$0.00 (A)</v>
      </c>
      <c r="J33" s="82"/>
      <c r="L33" s="129"/>
      <c r="M33" s="129"/>
      <c r="N33" s="129"/>
    </row>
    <row r="34" spans="1:14" ht="12.75">
      <c r="A34" s="84"/>
      <c r="B34" s="307"/>
      <c r="C34" s="307"/>
      <c r="D34" s="307"/>
      <c r="E34" s="307"/>
      <c r="F34" s="306"/>
      <c r="G34" s="306"/>
      <c r="H34" s="306"/>
      <c r="I34" s="306"/>
      <c r="J34" s="82"/>
      <c r="L34" s="129"/>
      <c r="M34" s="129"/>
      <c r="N34" s="129"/>
    </row>
    <row r="35" spans="1:14" ht="12.75">
      <c r="A35" s="84"/>
      <c r="B35" s="307"/>
      <c r="C35" s="307"/>
      <c r="D35" s="307"/>
      <c r="E35" s="307"/>
      <c r="F35" s="306"/>
      <c r="G35" s="306"/>
      <c r="H35" s="306"/>
      <c r="I35" s="306"/>
      <c r="J35" s="82"/>
      <c r="L35" s="129"/>
      <c r="M35" s="129"/>
      <c r="N35" s="129"/>
    </row>
    <row r="36" spans="1:14" ht="12.75">
      <c r="A36" s="84"/>
      <c r="B36" s="130"/>
      <c r="C36" s="130"/>
      <c r="D36" s="130"/>
      <c r="E36" s="130"/>
      <c r="F36" s="130"/>
      <c r="G36" s="130"/>
      <c r="H36" s="130"/>
      <c r="I36" s="130"/>
      <c r="J36" s="82"/>
      <c r="L36" s="129"/>
      <c r="M36" s="129"/>
      <c r="N36" s="129"/>
    </row>
    <row r="37" spans="1:14" ht="12.75">
      <c r="A37" s="84"/>
      <c r="B37" s="289" t="s">
        <v>345</v>
      </c>
      <c r="C37" s="289"/>
      <c r="D37" s="289"/>
      <c r="E37" s="289"/>
      <c r="F37" s="289"/>
      <c r="G37" s="289"/>
      <c r="H37" s="289"/>
      <c r="I37" s="289"/>
      <c r="J37" s="82"/>
      <c r="L37" s="129"/>
      <c r="M37" s="129"/>
      <c r="N37" s="129"/>
    </row>
    <row r="38" spans="1:14" ht="12.75">
      <c r="A38" s="84"/>
      <c r="B38" s="289"/>
      <c r="C38" s="289"/>
      <c r="D38" s="289"/>
      <c r="E38" s="289"/>
      <c r="F38" s="289"/>
      <c r="G38" s="289"/>
      <c r="H38" s="289"/>
      <c r="I38" s="289"/>
      <c r="J38" s="82"/>
      <c r="L38" s="129"/>
      <c r="M38" s="129"/>
      <c r="N38" s="129"/>
    </row>
    <row r="39" spans="1:14" ht="12.75">
      <c r="A39" s="84"/>
      <c r="B39" s="289"/>
      <c r="C39" s="289"/>
      <c r="D39" s="289"/>
      <c r="E39" s="289"/>
      <c r="F39" s="289"/>
      <c r="G39" s="289"/>
      <c r="H39" s="289"/>
      <c r="I39" s="289"/>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282">
        <f>+'Check Sheet'!$B$54</f>
        <v>43235</v>
      </c>
      <c r="C52" s="282">
        <f>+'Check Sheet'!C53</f>
        <v>0</v>
      </c>
      <c r="D52" s="80"/>
      <c r="E52" s="80"/>
      <c r="F52" s="80"/>
      <c r="H52" s="70" t="s">
        <v>137</v>
      </c>
      <c r="I52" s="283">
        <f>+'Check Sheet'!$I$54</f>
        <v>43282</v>
      </c>
      <c r="J52" s="284">
        <f>+'Check Sheet'!I53</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308</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78"/>
      <c r="C10" s="179"/>
      <c r="D10" s="179"/>
      <c r="E10" s="179"/>
      <c r="F10" s="301" t="s">
        <v>38</v>
      </c>
      <c r="G10" s="301"/>
      <c r="H10" s="301"/>
      <c r="I10" s="302"/>
      <c r="J10" s="82"/>
    </row>
    <row r="11" spans="1:16" ht="12.75">
      <c r="A11" s="84"/>
      <c r="B11" s="308" t="s">
        <v>35</v>
      </c>
      <c r="C11" s="309"/>
      <c r="D11" s="309"/>
      <c r="E11" s="309"/>
      <c r="F11" s="303" t="s">
        <v>302</v>
      </c>
      <c r="G11" s="303"/>
      <c r="H11" s="303" t="s">
        <v>303</v>
      </c>
      <c r="I11" s="304"/>
      <c r="J11" s="82"/>
      <c r="L11" s="129"/>
      <c r="M11" s="129"/>
      <c r="N11" s="129"/>
      <c r="O11" s="129"/>
      <c r="P11" s="129"/>
    </row>
    <row r="12" spans="1:16" ht="12.75">
      <c r="A12" s="84"/>
      <c r="B12" s="310" t="s">
        <v>413</v>
      </c>
      <c r="C12" s="311"/>
      <c r="D12" s="311"/>
      <c r="E12" s="312"/>
      <c r="F12" s="319" t="str">
        <f aca="true" t="shared" si="0" ref="F12:G14">+TEXT($L12*(1+$M$6),"$0.00")&amp;" (A)"</f>
        <v>$0.12 (A)</v>
      </c>
      <c r="G12" s="320" t="str">
        <f t="shared" si="0"/>
        <v>$0.12 (A)</v>
      </c>
      <c r="H12" s="319" t="str">
        <f>+TEXT($M12*(1+$M$6),"$0.00")&amp;" (A)"</f>
        <v>$0.06 (A)</v>
      </c>
      <c r="I12" s="320" t="str">
        <f>+TEXT($L12*(1+$M$6),"$0.00")&amp;" (A)"</f>
        <v>$0.12 (A)</v>
      </c>
      <c r="J12" s="82"/>
      <c r="L12" s="194">
        <v>0.1</v>
      </c>
      <c r="M12" s="194">
        <v>0.05</v>
      </c>
      <c r="N12" s="194"/>
      <c r="O12" s="129"/>
      <c r="P12" s="129"/>
    </row>
    <row r="13" spans="1:16" ht="12.75">
      <c r="A13" s="84"/>
      <c r="B13" s="313"/>
      <c r="C13" s="314"/>
      <c r="D13" s="314"/>
      <c r="E13" s="315"/>
      <c r="F13" s="321" t="str">
        <f t="shared" si="0"/>
        <v>$0.00 (A)</v>
      </c>
      <c r="G13" s="322" t="str">
        <f t="shared" si="0"/>
        <v>$0.00 (A)</v>
      </c>
      <c r="H13" s="321" t="str">
        <f>+TEXT($L13*(1+$M$6),"$0.00")&amp;" (A)"</f>
        <v>$0.00 (A)</v>
      </c>
      <c r="I13" s="322" t="str">
        <f>+TEXT($L13*(1+$M$6),"$0.00")&amp;" (A)"</f>
        <v>$0.00 (A)</v>
      </c>
      <c r="J13" s="82"/>
      <c r="L13" s="194"/>
      <c r="M13" s="194"/>
      <c r="N13" s="194"/>
      <c r="O13" s="129"/>
      <c r="P13" s="129"/>
    </row>
    <row r="14" spans="1:16" ht="12.75">
      <c r="A14" s="84"/>
      <c r="B14" s="316"/>
      <c r="C14" s="317"/>
      <c r="D14" s="317"/>
      <c r="E14" s="318"/>
      <c r="F14" s="323" t="str">
        <f t="shared" si="0"/>
        <v>$0.00 (A)</v>
      </c>
      <c r="G14" s="294" t="str">
        <f t="shared" si="0"/>
        <v>$0.00 (A)</v>
      </c>
      <c r="H14" s="323" t="str">
        <f>+TEXT($L14*(1+$M$6),"$0.00")&amp;" (A)"</f>
        <v>$0.00 (A)</v>
      </c>
      <c r="I14" s="294" t="str">
        <f>+TEXT($L14*(1+$M$6),"$0.00")&amp;" (A)"</f>
        <v>$0.00 (A)</v>
      </c>
      <c r="J14" s="82"/>
      <c r="L14" s="194"/>
      <c r="M14" s="194"/>
      <c r="N14" s="194"/>
      <c r="O14" s="129"/>
      <c r="P14" s="129"/>
    </row>
    <row r="15" spans="1:16" ht="12.75">
      <c r="A15" s="84"/>
      <c r="B15" s="307" t="s">
        <v>309</v>
      </c>
      <c r="C15" s="307"/>
      <c r="D15" s="307"/>
      <c r="E15" s="307"/>
      <c r="F15" s="306" t="str">
        <f>+TEXT($L15*(1+$M$6),"$0.00")&amp;" (A)"</f>
        <v>$1.31 (A)</v>
      </c>
      <c r="G15" s="306"/>
      <c r="H15" s="306" t="str">
        <f>+TEXT($M15*(1+$M$6),"$0.00")&amp;" (A)"</f>
        <v>$0.28 (A)</v>
      </c>
      <c r="I15" s="306"/>
      <c r="J15" s="82"/>
      <c r="L15" s="194">
        <v>1.13</v>
      </c>
      <c r="M15" s="194">
        <v>0.24</v>
      </c>
      <c r="N15" s="194"/>
      <c r="O15" s="129"/>
      <c r="P15" s="129"/>
    </row>
    <row r="16" spans="1:16" ht="12.75">
      <c r="A16" s="84"/>
      <c r="B16" s="307"/>
      <c r="C16" s="307"/>
      <c r="D16" s="307"/>
      <c r="E16" s="307"/>
      <c r="F16" s="306"/>
      <c r="G16" s="306"/>
      <c r="H16" s="306"/>
      <c r="I16" s="306"/>
      <c r="J16" s="82"/>
      <c r="L16" s="194"/>
      <c r="M16" s="194"/>
      <c r="N16" s="194"/>
      <c r="O16" s="129"/>
      <c r="P16" s="129"/>
    </row>
    <row r="17" spans="1:16" ht="12.75">
      <c r="A17" s="84"/>
      <c r="B17" s="307"/>
      <c r="C17" s="307"/>
      <c r="D17" s="307"/>
      <c r="E17" s="307"/>
      <c r="F17" s="306"/>
      <c r="G17" s="306"/>
      <c r="H17" s="306"/>
      <c r="I17" s="306"/>
      <c r="J17" s="82"/>
      <c r="L17" s="194"/>
      <c r="M17" s="194"/>
      <c r="N17" s="194"/>
      <c r="O17" s="129"/>
      <c r="P17" s="129"/>
    </row>
    <row r="18" spans="1:16" ht="12.75">
      <c r="A18" s="84"/>
      <c r="B18" s="307"/>
      <c r="C18" s="307"/>
      <c r="D18" s="307"/>
      <c r="E18" s="307"/>
      <c r="F18" s="306"/>
      <c r="G18" s="306"/>
      <c r="H18" s="306"/>
      <c r="I18" s="306"/>
      <c r="J18" s="82"/>
      <c r="L18" s="194"/>
      <c r="M18" s="194"/>
      <c r="N18" s="194"/>
      <c r="O18" s="129"/>
      <c r="P18" s="129"/>
    </row>
    <row r="19" spans="1:16" ht="12.75">
      <c r="A19" s="84"/>
      <c r="B19" s="307"/>
      <c r="C19" s="307"/>
      <c r="D19" s="307"/>
      <c r="E19" s="307"/>
      <c r="F19" s="306"/>
      <c r="G19" s="306"/>
      <c r="H19" s="306"/>
      <c r="I19" s="306"/>
      <c r="J19" s="82"/>
      <c r="L19" s="194"/>
      <c r="M19" s="194"/>
      <c r="N19" s="194"/>
      <c r="O19" s="129"/>
      <c r="P19" s="129"/>
    </row>
    <row r="20" spans="1:16" ht="12.75">
      <c r="A20" s="84"/>
      <c r="B20" s="307" t="s">
        <v>414</v>
      </c>
      <c r="C20" s="307"/>
      <c r="D20" s="307"/>
      <c r="E20" s="307"/>
      <c r="F20" s="305" t="str">
        <f>+F15</f>
        <v>$1.31 (A)</v>
      </c>
      <c r="G20" s="305"/>
      <c r="H20" s="305" t="str">
        <f>+H15</f>
        <v>$0.28 (A)</v>
      </c>
      <c r="I20" s="305"/>
      <c r="J20" s="82"/>
      <c r="L20" s="194">
        <v>1.13</v>
      </c>
      <c r="M20" s="194">
        <v>0.24</v>
      </c>
      <c r="N20" s="194"/>
      <c r="O20" s="129"/>
      <c r="P20" s="129"/>
    </row>
    <row r="21" spans="1:16" ht="12.75">
      <c r="A21" s="84"/>
      <c r="B21" s="307"/>
      <c r="C21" s="307"/>
      <c r="D21" s="307"/>
      <c r="E21" s="307"/>
      <c r="F21" s="305"/>
      <c r="G21" s="305"/>
      <c r="H21" s="305"/>
      <c r="I21" s="305"/>
      <c r="J21" s="82"/>
      <c r="L21" s="194"/>
      <c r="M21" s="194"/>
      <c r="N21" s="194"/>
      <c r="O21" s="129"/>
      <c r="P21" s="129"/>
    </row>
    <row r="22" spans="1:16" ht="12.75">
      <c r="A22" s="84"/>
      <c r="B22" s="307"/>
      <c r="C22" s="307"/>
      <c r="D22" s="307"/>
      <c r="E22" s="307"/>
      <c r="F22" s="305"/>
      <c r="G22" s="305"/>
      <c r="H22" s="305"/>
      <c r="I22" s="305"/>
      <c r="J22" s="82"/>
      <c r="L22" s="194"/>
      <c r="M22" s="194"/>
      <c r="N22" s="194"/>
      <c r="O22" s="129"/>
      <c r="P22" s="129"/>
    </row>
    <row r="23" spans="1:16" ht="12.75">
      <c r="A23" s="84"/>
      <c r="B23" s="307"/>
      <c r="C23" s="307"/>
      <c r="D23" s="307"/>
      <c r="E23" s="307"/>
      <c r="F23" s="305"/>
      <c r="G23" s="305"/>
      <c r="H23" s="305"/>
      <c r="I23" s="305"/>
      <c r="J23" s="82"/>
      <c r="L23" s="194"/>
      <c r="M23" s="194"/>
      <c r="N23" s="194"/>
      <c r="O23" s="129"/>
      <c r="P23" s="129"/>
    </row>
    <row r="24" spans="1:16" ht="12.75">
      <c r="A24" s="84"/>
      <c r="B24" s="307"/>
      <c r="C24" s="307"/>
      <c r="D24" s="307"/>
      <c r="E24" s="307"/>
      <c r="F24" s="305"/>
      <c r="G24" s="305"/>
      <c r="H24" s="305"/>
      <c r="I24" s="305"/>
      <c r="J24" s="82"/>
      <c r="L24" s="194"/>
      <c r="M24" s="194"/>
      <c r="N24" s="194"/>
      <c r="O24" s="129"/>
      <c r="P24" s="129"/>
    </row>
    <row r="25" spans="1:16" ht="12.75">
      <c r="A25" s="84"/>
      <c r="B25" s="130"/>
      <c r="C25" s="130"/>
      <c r="D25" s="130"/>
      <c r="E25" s="130"/>
      <c r="F25" s="130"/>
      <c r="G25" s="130"/>
      <c r="H25" s="130"/>
      <c r="I25" s="130"/>
      <c r="J25" s="82"/>
      <c r="L25" s="194"/>
      <c r="M25" s="194"/>
      <c r="N25" s="194"/>
      <c r="O25" s="129"/>
      <c r="P25" s="129"/>
    </row>
    <row r="26" spans="1:16" ht="12.75">
      <c r="A26" s="92"/>
      <c r="B26" s="130"/>
      <c r="C26" s="130"/>
      <c r="D26" s="130"/>
      <c r="E26" s="168"/>
      <c r="F26" s="130"/>
      <c r="G26" s="130"/>
      <c r="H26" s="130"/>
      <c r="I26" s="130"/>
      <c r="J26" s="91"/>
      <c r="L26" s="194"/>
      <c r="M26" s="194"/>
      <c r="N26" s="194"/>
      <c r="O26" s="129"/>
      <c r="P26" s="129"/>
    </row>
    <row r="27" spans="1:16" ht="12.75">
      <c r="A27" s="84"/>
      <c r="B27" s="130"/>
      <c r="C27" s="130"/>
      <c r="D27" s="130"/>
      <c r="E27" s="130"/>
      <c r="F27" s="130"/>
      <c r="G27" s="130"/>
      <c r="H27" s="130"/>
      <c r="I27" s="130"/>
      <c r="J27" s="82"/>
      <c r="L27" s="194"/>
      <c r="M27" s="194"/>
      <c r="N27" s="194"/>
      <c r="O27" s="129"/>
      <c r="P27" s="129"/>
    </row>
    <row r="28" spans="1:16" ht="12.75">
      <c r="A28" s="84"/>
      <c r="B28" s="130"/>
      <c r="C28" s="130"/>
      <c r="D28" s="130"/>
      <c r="E28" s="130"/>
      <c r="F28" s="130"/>
      <c r="G28" s="130"/>
      <c r="H28" s="130"/>
      <c r="I28" s="130"/>
      <c r="J28" s="82"/>
      <c r="L28" s="194"/>
      <c r="M28" s="194"/>
      <c r="N28" s="194"/>
      <c r="O28" s="129"/>
      <c r="P28" s="129"/>
    </row>
    <row r="29" spans="1:16" ht="12.75">
      <c r="A29" s="84"/>
      <c r="B29" s="130"/>
      <c r="C29" s="130"/>
      <c r="D29" s="130"/>
      <c r="E29" s="130"/>
      <c r="F29" s="130"/>
      <c r="G29" s="130"/>
      <c r="H29" s="130"/>
      <c r="I29" s="130"/>
      <c r="J29" s="82"/>
      <c r="L29" s="194"/>
      <c r="M29" s="194"/>
      <c r="N29" s="194"/>
      <c r="O29" s="129"/>
      <c r="P29" s="129"/>
    </row>
    <row r="30" spans="1:16" ht="12.75">
      <c r="A30" s="84"/>
      <c r="B30" s="130"/>
      <c r="C30" s="130"/>
      <c r="D30" s="130"/>
      <c r="E30" s="130"/>
      <c r="F30" s="130"/>
      <c r="G30" s="130"/>
      <c r="H30" s="130"/>
      <c r="I30" s="130"/>
      <c r="J30" s="82"/>
      <c r="L30" s="194"/>
      <c r="M30" s="194"/>
      <c r="N30" s="194"/>
      <c r="O30" s="129"/>
      <c r="P30" s="129"/>
    </row>
    <row r="31" spans="1:16" ht="12.75">
      <c r="A31" s="84"/>
      <c r="B31" s="130"/>
      <c r="C31" s="130"/>
      <c r="D31" s="130"/>
      <c r="E31" s="130"/>
      <c r="F31" s="130"/>
      <c r="G31" s="130"/>
      <c r="H31" s="130"/>
      <c r="I31" s="130"/>
      <c r="J31" s="82"/>
      <c r="L31" s="194"/>
      <c r="M31" s="194"/>
      <c r="N31" s="194"/>
      <c r="O31" s="129"/>
      <c r="P31" s="129"/>
    </row>
    <row r="32" spans="1:16" ht="12.75">
      <c r="A32" s="84"/>
      <c r="B32" s="130"/>
      <c r="C32" s="130"/>
      <c r="D32" s="130"/>
      <c r="E32" s="130"/>
      <c r="F32" s="130"/>
      <c r="G32" s="130"/>
      <c r="H32" s="130"/>
      <c r="I32" s="130"/>
      <c r="J32" s="82"/>
      <c r="L32" s="194"/>
      <c r="M32" s="194"/>
      <c r="N32" s="194"/>
      <c r="O32" s="129"/>
      <c r="P32" s="129"/>
    </row>
    <row r="33" spans="1:16" ht="12.75">
      <c r="A33" s="84"/>
      <c r="B33" s="130"/>
      <c r="C33" s="130"/>
      <c r="D33" s="130"/>
      <c r="E33" s="130"/>
      <c r="F33" s="130"/>
      <c r="G33" s="130"/>
      <c r="H33" s="130"/>
      <c r="I33" s="130"/>
      <c r="J33" s="82"/>
      <c r="L33" s="194"/>
      <c r="M33" s="194"/>
      <c r="N33" s="194"/>
      <c r="O33" s="129"/>
      <c r="P33" s="129"/>
    </row>
    <row r="34" spans="1:16" ht="12.75">
      <c r="A34" s="84"/>
      <c r="B34" s="130"/>
      <c r="C34" s="130"/>
      <c r="D34" s="130"/>
      <c r="E34" s="130"/>
      <c r="F34" s="130"/>
      <c r="G34" s="130"/>
      <c r="H34" s="130"/>
      <c r="I34" s="130"/>
      <c r="J34" s="82"/>
      <c r="L34" s="194"/>
      <c r="M34" s="194"/>
      <c r="N34" s="194"/>
      <c r="O34" s="129"/>
      <c r="P34" s="129"/>
    </row>
    <row r="35" spans="1:16" ht="12.75">
      <c r="A35" s="84"/>
      <c r="B35" s="130"/>
      <c r="C35" s="130"/>
      <c r="D35" s="130"/>
      <c r="E35" s="130"/>
      <c r="F35" s="130"/>
      <c r="G35" s="130"/>
      <c r="H35" s="130"/>
      <c r="I35" s="130"/>
      <c r="J35" s="82"/>
      <c r="L35" s="194"/>
      <c r="M35" s="194"/>
      <c r="N35" s="194"/>
      <c r="O35" s="129"/>
      <c r="P35" s="129"/>
    </row>
    <row r="36" spans="1:14" ht="12.75">
      <c r="A36" s="84"/>
      <c r="B36" s="130"/>
      <c r="C36" s="130"/>
      <c r="D36" s="130"/>
      <c r="E36" s="130"/>
      <c r="F36" s="130"/>
      <c r="G36" s="130"/>
      <c r="H36" s="130"/>
      <c r="I36" s="130"/>
      <c r="J36" s="82"/>
      <c r="L36" s="194"/>
      <c r="M36" s="194"/>
      <c r="N36" s="194"/>
    </row>
    <row r="37" spans="1:14" ht="12.75">
      <c r="A37" s="84"/>
      <c r="B37" s="130"/>
      <c r="C37" s="130"/>
      <c r="D37" s="130"/>
      <c r="E37" s="130"/>
      <c r="F37" s="130"/>
      <c r="G37" s="130"/>
      <c r="H37" s="130"/>
      <c r="I37" s="130"/>
      <c r="J37" s="82"/>
      <c r="L37" s="194"/>
      <c r="M37" s="194"/>
      <c r="N37" s="194"/>
    </row>
    <row r="38" spans="1:14" ht="12.75">
      <c r="A38" s="84"/>
      <c r="B38" s="130"/>
      <c r="C38" s="130"/>
      <c r="D38" s="130"/>
      <c r="E38" s="130"/>
      <c r="F38" s="130"/>
      <c r="G38" s="130"/>
      <c r="H38" s="130"/>
      <c r="I38" s="130"/>
      <c r="J38" s="82"/>
      <c r="L38" s="194"/>
      <c r="M38" s="194"/>
      <c r="N38" s="194"/>
    </row>
    <row r="39" spans="1:14" ht="12.75">
      <c r="A39" s="84"/>
      <c r="B39" s="130"/>
      <c r="C39" s="130"/>
      <c r="D39" s="130"/>
      <c r="E39" s="130"/>
      <c r="F39" s="130"/>
      <c r="G39" s="130"/>
      <c r="H39" s="130"/>
      <c r="I39" s="130"/>
      <c r="J39" s="82"/>
      <c r="L39" s="194"/>
      <c r="M39" s="194"/>
      <c r="N39" s="194"/>
    </row>
    <row r="40" spans="1:14" ht="12.75">
      <c r="A40" s="84"/>
      <c r="B40" s="130"/>
      <c r="C40" s="130"/>
      <c r="D40" s="130"/>
      <c r="E40" s="130"/>
      <c r="F40" s="130"/>
      <c r="G40" s="130"/>
      <c r="H40" s="130"/>
      <c r="I40" s="130"/>
      <c r="J40" s="82"/>
      <c r="L40" s="194"/>
      <c r="M40" s="194"/>
      <c r="N40" s="194"/>
    </row>
    <row r="41" spans="1:14" ht="12.75">
      <c r="A41" s="84"/>
      <c r="B41" s="130"/>
      <c r="C41" s="130"/>
      <c r="D41" s="130"/>
      <c r="E41" s="130"/>
      <c r="F41" s="130"/>
      <c r="G41" s="130"/>
      <c r="H41" s="130"/>
      <c r="I41" s="130"/>
      <c r="J41" s="82"/>
      <c r="L41" s="194"/>
      <c r="M41" s="194"/>
      <c r="N41" s="194"/>
    </row>
    <row r="42" spans="1:14" ht="12.75">
      <c r="A42" s="84"/>
      <c r="B42" s="130"/>
      <c r="C42" s="130"/>
      <c r="D42" s="130"/>
      <c r="E42" s="130"/>
      <c r="F42" s="130"/>
      <c r="G42" s="130"/>
      <c r="H42" s="130"/>
      <c r="I42" s="130"/>
      <c r="J42" s="82"/>
      <c r="L42" s="194"/>
      <c r="M42" s="194"/>
      <c r="N42" s="194"/>
    </row>
    <row r="43" spans="1:14" ht="12.75">
      <c r="A43" s="84"/>
      <c r="B43" s="130"/>
      <c r="C43" s="130"/>
      <c r="D43" s="130"/>
      <c r="E43" s="130"/>
      <c r="F43" s="130"/>
      <c r="G43" s="130"/>
      <c r="H43" s="130"/>
      <c r="I43" s="130"/>
      <c r="J43" s="82"/>
      <c r="L43" s="194"/>
      <c r="M43" s="194"/>
      <c r="N43" s="194"/>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5" zoomScaleNormal="85" zoomScalePageLayoutView="0" workbookViewId="0" topLeftCell="A1">
      <selection activeCell="A46" sqref="A46"/>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428</v>
      </c>
      <c r="I1" s="324" t="s">
        <v>91</v>
      </c>
      <c r="J1" s="324"/>
      <c r="K1" s="33">
        <v>21</v>
      </c>
    </row>
    <row r="2" spans="1:11" ht="12.75">
      <c r="A2" s="23"/>
      <c r="B2" s="1"/>
      <c r="C2" s="1"/>
      <c r="D2" s="1"/>
      <c r="E2" s="1"/>
      <c r="F2" s="1"/>
      <c r="G2" s="1"/>
      <c r="H2" s="1"/>
      <c r="I2" s="1"/>
      <c r="J2" s="1"/>
      <c r="K2" s="25"/>
    </row>
    <row r="3" spans="1:11" ht="12.75">
      <c r="A3" s="23" t="s">
        <v>1</v>
      </c>
      <c r="B3" s="1"/>
      <c r="C3" s="261" t="str">
        <f>+'Check Sheet'!$D$4</f>
        <v>Fiorito Enterprises, Inc. &amp; Rabanco Companies - G-60  </v>
      </c>
      <c r="D3" s="1"/>
      <c r="E3" s="1"/>
      <c r="F3" s="1"/>
      <c r="G3" s="1"/>
      <c r="H3" s="1"/>
      <c r="I3" s="1"/>
      <c r="J3" s="1"/>
      <c r="K3" s="25"/>
    </row>
    <row r="4" spans="1:11" ht="12.75">
      <c r="A4" s="26" t="s">
        <v>2</v>
      </c>
      <c r="B4" s="27"/>
      <c r="C4" s="262"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1" ht="12.75">
      <c r="A20" s="62" t="s">
        <v>37</v>
      </c>
      <c r="B20" s="62" t="s">
        <v>35</v>
      </c>
      <c r="C20" s="62" t="s">
        <v>38</v>
      </c>
      <c r="D20" s="62" t="s">
        <v>38</v>
      </c>
      <c r="E20" s="62" t="s">
        <v>250</v>
      </c>
      <c r="F20" s="60"/>
      <c r="G20" s="62"/>
      <c r="H20" s="62"/>
      <c r="I20" s="62" t="s">
        <v>39</v>
      </c>
      <c r="J20" s="62"/>
      <c r="K20" s="62"/>
    </row>
    <row r="21" spans="1:11" ht="12.75">
      <c r="A21" s="4" t="s">
        <v>40</v>
      </c>
      <c r="B21" s="4" t="s">
        <v>41</v>
      </c>
      <c r="C21" s="145">
        <v>9.79</v>
      </c>
      <c r="D21" s="145">
        <v>7.9</v>
      </c>
      <c r="E21" s="145">
        <v>9.22</v>
      </c>
      <c r="F21" s="72"/>
      <c r="G21" s="53"/>
      <c r="H21" s="53"/>
      <c r="I21" s="145">
        <v>1.02</v>
      </c>
      <c r="J21" s="39"/>
      <c r="K21" s="39"/>
    </row>
    <row r="22" spans="1:11" ht="12.75">
      <c r="A22" s="4" t="s">
        <v>42</v>
      </c>
      <c r="B22" s="4" t="s">
        <v>41</v>
      </c>
      <c r="C22" s="145">
        <v>16.05</v>
      </c>
      <c r="D22" s="145">
        <f>+D21</f>
        <v>7.9</v>
      </c>
      <c r="E22" s="145">
        <f>+E21</f>
        <v>9.22</v>
      </c>
      <c r="F22" s="72"/>
      <c r="G22" s="53"/>
      <c r="H22" s="53"/>
      <c r="I22" s="145">
        <v>0.65</v>
      </c>
      <c r="J22" s="39"/>
      <c r="K22" s="39"/>
    </row>
    <row r="23" spans="1:11" ht="12.75">
      <c r="A23" s="4" t="s">
        <v>43</v>
      </c>
      <c r="B23" s="4" t="s">
        <v>41</v>
      </c>
      <c r="C23" s="145">
        <v>25.9</v>
      </c>
      <c r="D23" s="145">
        <f aca="true" t="shared" si="0" ref="D23:D30">+D22</f>
        <v>7.9</v>
      </c>
      <c r="E23" s="145">
        <f aca="true" t="shared" si="1" ref="E23:E30">+E22</f>
        <v>9.22</v>
      </c>
      <c r="F23" s="72"/>
      <c r="G23" s="53"/>
      <c r="H23" s="53"/>
      <c r="I23" s="145">
        <v>1.31</v>
      </c>
      <c r="J23" s="39"/>
      <c r="K23" s="39"/>
    </row>
    <row r="24" spans="1:11" ht="12.75">
      <c r="A24" s="4" t="s">
        <v>44</v>
      </c>
      <c r="B24" s="4" t="s">
        <v>41</v>
      </c>
      <c r="C24" s="145">
        <v>37.19</v>
      </c>
      <c r="D24" s="145">
        <f t="shared" si="0"/>
        <v>7.9</v>
      </c>
      <c r="E24" s="145">
        <f t="shared" si="1"/>
        <v>9.22</v>
      </c>
      <c r="F24" s="72"/>
      <c r="G24" s="53"/>
      <c r="H24" s="53"/>
      <c r="I24" s="145">
        <v>1.96</v>
      </c>
      <c r="J24" s="39"/>
      <c r="K24" s="39"/>
    </row>
    <row r="25" spans="1:11" ht="12.75">
      <c r="A25" s="4" t="s">
        <v>45</v>
      </c>
      <c r="B25" s="4" t="s">
        <v>41</v>
      </c>
      <c r="C25" s="145">
        <v>49.56</v>
      </c>
      <c r="D25" s="145">
        <f t="shared" si="0"/>
        <v>7.9</v>
      </c>
      <c r="E25" s="145">
        <f t="shared" si="1"/>
        <v>9.22</v>
      </c>
      <c r="F25" s="72"/>
      <c r="G25" s="53"/>
      <c r="H25" s="53"/>
      <c r="I25" s="145">
        <v>2.61</v>
      </c>
      <c r="J25" s="39"/>
      <c r="K25" s="39"/>
    </row>
    <row r="26" spans="1:11" ht="12.75">
      <c r="A26" s="4" t="s">
        <v>46</v>
      </c>
      <c r="B26" s="4" t="s">
        <v>41</v>
      </c>
      <c r="C26" s="145">
        <v>58.45</v>
      </c>
      <c r="D26" s="145">
        <f t="shared" si="0"/>
        <v>7.9</v>
      </c>
      <c r="E26" s="145">
        <f t="shared" si="1"/>
        <v>9.22</v>
      </c>
      <c r="F26" s="72"/>
      <c r="G26" s="53"/>
      <c r="H26" s="53"/>
      <c r="I26" s="145">
        <v>3.26</v>
      </c>
      <c r="J26" s="39"/>
      <c r="K26" s="39"/>
    </row>
    <row r="27" spans="1:11" ht="12.75">
      <c r="A27" s="4" t="s">
        <v>47</v>
      </c>
      <c r="B27" s="4" t="s">
        <v>41</v>
      </c>
      <c r="C27" s="145">
        <v>14.77</v>
      </c>
      <c r="D27" s="145">
        <f t="shared" si="0"/>
        <v>7.9</v>
      </c>
      <c r="E27" s="145">
        <f t="shared" si="1"/>
        <v>9.22</v>
      </c>
      <c r="F27" s="72"/>
      <c r="G27" s="53"/>
      <c r="H27" s="53"/>
      <c r="I27" s="145">
        <v>1.27</v>
      </c>
      <c r="J27" s="39"/>
      <c r="K27" s="39"/>
    </row>
    <row r="28" spans="1:11" ht="12.75">
      <c r="A28" s="4" t="s">
        <v>48</v>
      </c>
      <c r="B28" s="4" t="s">
        <v>41</v>
      </c>
      <c r="C28" s="145">
        <v>23.26</v>
      </c>
      <c r="D28" s="145">
        <f t="shared" si="0"/>
        <v>7.9</v>
      </c>
      <c r="E28" s="145">
        <f t="shared" si="1"/>
        <v>9.22</v>
      </c>
      <c r="F28" s="72"/>
      <c r="G28" s="53"/>
      <c r="H28" s="53"/>
      <c r="I28" s="145">
        <v>1.27</v>
      </c>
      <c r="J28" s="39"/>
      <c r="K28" s="39"/>
    </row>
    <row r="29" spans="1:11" ht="12.75">
      <c r="A29" s="4" t="s">
        <v>49</v>
      </c>
      <c r="B29" s="4" t="s">
        <v>41</v>
      </c>
      <c r="C29" s="145">
        <v>31.82</v>
      </c>
      <c r="D29" s="145">
        <f t="shared" si="0"/>
        <v>7.9</v>
      </c>
      <c r="E29" s="145">
        <f t="shared" si="1"/>
        <v>9.22</v>
      </c>
      <c r="F29" s="72"/>
      <c r="G29" s="53"/>
      <c r="H29" s="53"/>
      <c r="I29" s="145">
        <v>1.27</v>
      </c>
      <c r="J29" s="39"/>
      <c r="K29" s="39"/>
    </row>
    <row r="30" spans="1:11" ht="12.75">
      <c r="A30" s="65" t="s">
        <v>42</v>
      </c>
      <c r="B30" s="65" t="s">
        <v>50</v>
      </c>
      <c r="C30" s="145">
        <v>6.78</v>
      </c>
      <c r="D30" s="145">
        <f t="shared" si="0"/>
        <v>7.9</v>
      </c>
      <c r="E30" s="145">
        <f t="shared" si="1"/>
        <v>9.22</v>
      </c>
      <c r="F30" s="73"/>
      <c r="G30" s="74"/>
      <c r="H30" s="74"/>
      <c r="I30" s="145">
        <v>0.65</v>
      </c>
      <c r="J30" s="66"/>
      <c r="K30" s="66"/>
    </row>
    <row r="31" spans="1:11" ht="12.75">
      <c r="A31" s="4" t="s">
        <v>51</v>
      </c>
      <c r="B31" s="4"/>
      <c r="C31" s="147"/>
      <c r="D31" s="145">
        <v>9.04</v>
      </c>
      <c r="E31" s="145"/>
      <c r="F31" s="72"/>
      <c r="G31" s="53"/>
      <c r="H31" s="53"/>
      <c r="I31" s="147"/>
      <c r="J31" s="39"/>
      <c r="K31" s="39"/>
    </row>
    <row r="32" spans="1:11" ht="12.75">
      <c r="A32" s="65" t="s">
        <v>52</v>
      </c>
      <c r="B32" s="4"/>
      <c r="C32" s="147"/>
      <c r="D32" s="64"/>
      <c r="E32" s="145">
        <v>10.46</v>
      </c>
      <c r="F32" s="72"/>
      <c r="G32" s="53"/>
      <c r="H32" s="53"/>
      <c r="I32" s="145">
        <v>1.87</v>
      </c>
      <c r="J32" s="39"/>
      <c r="K32" s="39"/>
    </row>
    <row r="33" spans="1:11" ht="12.75" hidden="1" outlineLevel="1">
      <c r="A33" s="65" t="s">
        <v>255</v>
      </c>
      <c r="B33" s="158" t="s">
        <v>256</v>
      </c>
      <c r="C33" s="147"/>
      <c r="D33" s="64"/>
      <c r="E33" s="145" t="str">
        <f>+TEXT('[1]COS (YW)'!$AT$14,"$0.00")&amp;" (N)"</f>
        <v>$8.82 (N)</v>
      </c>
      <c r="F33" s="171" t="s">
        <v>254</v>
      </c>
      <c r="G33" s="53"/>
      <c r="H33" s="53"/>
      <c r="I33" s="145" t="str">
        <f>TEXT(LEFT(I27,5),"$0.00")&amp;" (N)"</f>
        <v>$1.27 (N)</v>
      </c>
      <c r="J33" s="142" t="s">
        <v>251</v>
      </c>
      <c r="K33" s="39"/>
    </row>
    <row r="34" spans="1:11" ht="12.75" hidden="1" outlineLevel="1">
      <c r="A34" s="158" t="s">
        <v>330</v>
      </c>
      <c r="B34" s="39"/>
      <c r="C34" s="145">
        <f>+C27</f>
        <v>14.77</v>
      </c>
      <c r="D34" s="64"/>
      <c r="E34" s="123"/>
      <c r="F34" s="72"/>
      <c r="G34" s="53"/>
      <c r="H34" s="53"/>
      <c r="I34" s="145" t="str">
        <f>TEXT(0,"$0.00")&amp;" "</f>
        <v>$0.00 </v>
      </c>
      <c r="J34" s="142" t="s">
        <v>240</v>
      </c>
      <c r="K34" s="39"/>
    </row>
    <row r="35" spans="1:11" ht="12.75" hidden="1" outlineLevel="1">
      <c r="A35" s="158" t="s">
        <v>331</v>
      </c>
      <c r="B35" s="39"/>
      <c r="C35" s="145">
        <f>+C28</f>
        <v>23.26</v>
      </c>
      <c r="D35" s="64"/>
      <c r="E35" s="123"/>
      <c r="F35" s="72"/>
      <c r="G35" s="53"/>
      <c r="H35" s="53"/>
      <c r="I35" s="145" t="str">
        <f>TEXT(0,"$0.00")&amp;" "</f>
        <v>$0.00 </v>
      </c>
      <c r="J35" s="142" t="str">
        <f>+J34</f>
        <v>see note 8</v>
      </c>
      <c r="K35" s="39"/>
    </row>
    <row r="36" spans="1:11" ht="12.75" hidden="1" outlineLevel="1">
      <c r="A36" s="158" t="s">
        <v>332</v>
      </c>
      <c r="B36" s="39"/>
      <c r="C36" s="145">
        <f>+C29</f>
        <v>31.82</v>
      </c>
      <c r="D36" s="64"/>
      <c r="E36" s="64"/>
      <c r="F36" s="1"/>
      <c r="G36" s="39"/>
      <c r="H36" s="39"/>
      <c r="I36" s="145" t="str">
        <f>TEXT(0,"$0.00")&amp;" "</f>
        <v>$0.00 </v>
      </c>
      <c r="J36" s="142" t="str">
        <f>+J35</f>
        <v>see note 8</v>
      </c>
      <c r="K36" s="39"/>
    </row>
    <row r="37" spans="1:11" ht="12.75" collapsed="1">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415</v>
      </c>
      <c r="B41" s="1"/>
      <c r="C41" s="1"/>
      <c r="D41" s="1"/>
      <c r="E41" s="1"/>
      <c r="F41" s="1"/>
      <c r="G41" s="1"/>
      <c r="H41" s="1"/>
      <c r="I41" s="1"/>
      <c r="J41" s="1"/>
      <c r="K41" s="25"/>
    </row>
    <row r="42" spans="1:11" ht="12.75">
      <c r="A42" s="41" t="s">
        <v>416</v>
      </c>
      <c r="B42" s="1"/>
      <c r="C42" s="1"/>
      <c r="D42" s="1"/>
      <c r="E42" s="1"/>
      <c r="F42" s="1"/>
      <c r="G42" s="1"/>
      <c r="H42" s="1"/>
      <c r="I42" s="1"/>
      <c r="J42" s="1"/>
      <c r="K42" s="25"/>
    </row>
    <row r="43" spans="1:11" ht="12.75">
      <c r="A43" s="190" t="s">
        <v>425</v>
      </c>
      <c r="B43" s="1"/>
      <c r="C43" s="1"/>
      <c r="D43" s="1"/>
      <c r="E43" s="1"/>
      <c r="F43" s="1"/>
      <c r="G43" s="1"/>
      <c r="H43" s="1"/>
      <c r="I43" s="1"/>
      <c r="J43" s="1"/>
      <c r="K43" s="25"/>
    </row>
    <row r="44" spans="1:11" ht="12.75">
      <c r="A44" s="190" t="s">
        <v>436</v>
      </c>
      <c r="B44" s="1"/>
      <c r="C44" s="1"/>
      <c r="D44" s="1"/>
      <c r="E44" s="1"/>
      <c r="F44" s="1"/>
      <c r="G44" s="1"/>
      <c r="H44" s="1"/>
      <c r="I44" s="1"/>
      <c r="J44" s="1"/>
      <c r="K44" s="25"/>
    </row>
    <row r="45" spans="1:11" ht="12.75">
      <c r="A45" s="190" t="s">
        <v>437</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31">
        <v>43312</v>
      </c>
      <c r="J50" s="331"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Sheet'!$B$52</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273">
        <f>+'Check Sheet'!$B$54</f>
        <v>43235</v>
      </c>
      <c r="C56" s="273">
        <f>+'Check Sheet'!C54</f>
        <v>0</v>
      </c>
      <c r="D56" s="27"/>
      <c r="E56" s="27"/>
      <c r="F56" s="27"/>
      <c r="H56" s="27"/>
      <c r="I56" s="70" t="s">
        <v>137</v>
      </c>
      <c r="J56" s="274">
        <f>+'Check Sheet'!$I$54</f>
        <v>43282</v>
      </c>
      <c r="K56" s="275">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2018-05-14T20:11:48Z</cp:lastPrinted>
  <dcterms:created xsi:type="dcterms:W3CDTF">2006-03-15T23:58:07Z</dcterms:created>
  <dcterms:modified xsi:type="dcterms:W3CDTF">2018-05-14T20:43:55Z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180440</vt:lpwstr>
  </property>
  <property fmtid="{D5CDD505-2E9C-101B-9397-08002B2CF9AE}" pid="10" name="Dat">
    <vt:lpwstr>2018-05-14T00:00:00Z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2018-05-14T00:00:00Z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