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285" yWindow="390" windowWidth="22695" windowHeight="10320"/>
  </bookViews>
  <sheets>
    <sheet name="Confidential " sheetId="12" r:id="rId1"/>
    <sheet name="Allocated (C)" sheetId="2" r:id="rId2"/>
    <sheet name="Unallocated Summary (C)" sheetId="3" r:id="rId3"/>
    <sheet name="Unallocated Detail (C)" sheetId="11" r:id="rId4"/>
    <sheet name="Common by Acct (C)" sheetId="5" r:id="rId5"/>
  </sheets>
  <externalReferences>
    <externalReference r:id="rId6"/>
  </externalReferences>
  <definedNames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 localSheetId="0">#REF!</definedName>
    <definedName name="MONTH">#REF!</definedName>
    <definedName name="Page1" localSheetId="0">#REF!</definedName>
    <definedName name="Page1">#REF!</definedName>
    <definedName name="Page2" localSheetId="0">#REF!</definedName>
    <definedName name="Page2">#REF!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 localSheetId="0">#REF!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C319" i="11" l="1"/>
  <c r="D319" i="11"/>
  <c r="E319" i="11"/>
  <c r="F319" i="11"/>
  <c r="B319" i="11"/>
  <c r="H318" i="11"/>
  <c r="G318" i="11"/>
  <c r="I318" i="11" s="1"/>
  <c r="H317" i="11"/>
  <c r="I317" i="11" s="1"/>
  <c r="G317" i="11"/>
  <c r="H316" i="11"/>
  <c r="G316" i="11"/>
  <c r="I316" i="11" s="1"/>
  <c r="H315" i="11"/>
  <c r="G315" i="11"/>
  <c r="H314" i="11"/>
  <c r="G314" i="11"/>
  <c r="I314" i="11" s="1"/>
  <c r="H313" i="11"/>
  <c r="G313" i="11"/>
  <c r="H312" i="11"/>
  <c r="G312" i="11"/>
  <c r="H311" i="11"/>
  <c r="G311" i="11"/>
  <c r="I311" i="11" s="1"/>
  <c r="H310" i="11"/>
  <c r="H319" i="11" s="1"/>
  <c r="G310" i="11"/>
  <c r="G319" i="11" s="1"/>
  <c r="C308" i="11"/>
  <c r="C325" i="11" s="1"/>
  <c r="D308" i="11"/>
  <c r="D325" i="11" s="1"/>
  <c r="E308" i="11"/>
  <c r="E325" i="11" s="1"/>
  <c r="F308" i="11"/>
  <c r="F325" i="11" s="1"/>
  <c r="B308" i="11"/>
  <c r="B325" i="11" s="1"/>
  <c r="H307" i="11"/>
  <c r="G307" i="11"/>
  <c r="I307" i="11" s="1"/>
  <c r="H306" i="11"/>
  <c r="G306" i="11"/>
  <c r="H305" i="11"/>
  <c r="G305" i="11"/>
  <c r="H304" i="11"/>
  <c r="G304" i="11"/>
  <c r="H303" i="11"/>
  <c r="G303" i="11"/>
  <c r="I303" i="11" s="1"/>
  <c r="I302" i="11"/>
  <c r="H302" i="11"/>
  <c r="G302" i="11"/>
  <c r="H301" i="11"/>
  <c r="I301" i="11" s="1"/>
  <c r="G301" i="11"/>
  <c r="H300" i="11"/>
  <c r="G300" i="11"/>
  <c r="I300" i="11" s="1"/>
  <c r="H299" i="11"/>
  <c r="G299" i="11"/>
  <c r="H298" i="11"/>
  <c r="G298" i="11"/>
  <c r="I298" i="11" s="1"/>
  <c r="H297" i="11"/>
  <c r="I297" i="11" s="1"/>
  <c r="G297" i="11"/>
  <c r="H296" i="11"/>
  <c r="G296" i="11"/>
  <c r="I296" i="11" s="1"/>
  <c r="H295" i="11"/>
  <c r="G295" i="11"/>
  <c r="H294" i="11"/>
  <c r="G294" i="11"/>
  <c r="I294" i="11" s="1"/>
  <c r="H293" i="11"/>
  <c r="G293" i="11"/>
  <c r="H292" i="11"/>
  <c r="G292" i="11"/>
  <c r="H291" i="11"/>
  <c r="G291" i="11"/>
  <c r="I291" i="11" s="1"/>
  <c r="I290" i="11"/>
  <c r="H290" i="11"/>
  <c r="G290" i="11"/>
  <c r="H289" i="11"/>
  <c r="G289" i="11"/>
  <c r="H288" i="11"/>
  <c r="G288" i="11"/>
  <c r="H287" i="11"/>
  <c r="G287" i="11"/>
  <c r="I287" i="11" s="1"/>
  <c r="H286" i="11"/>
  <c r="G286" i="11"/>
  <c r="I286" i="11" s="1"/>
  <c r="H285" i="11"/>
  <c r="I285" i="11" s="1"/>
  <c r="G285" i="11"/>
  <c r="H284" i="11"/>
  <c r="H308" i="11" s="1"/>
  <c r="H325" i="11" s="1"/>
  <c r="G284" i="11"/>
  <c r="I284" i="11" s="1"/>
  <c r="C278" i="11"/>
  <c r="D278" i="11"/>
  <c r="E278" i="11"/>
  <c r="F278" i="11"/>
  <c r="B278" i="11"/>
  <c r="H276" i="11"/>
  <c r="G276" i="11"/>
  <c r="H275" i="11"/>
  <c r="H278" i="11" s="1"/>
  <c r="G275" i="11"/>
  <c r="I275" i="11" s="1"/>
  <c r="C273" i="11"/>
  <c r="D273" i="11"/>
  <c r="E273" i="11"/>
  <c r="F273" i="11"/>
  <c r="B273" i="11"/>
  <c r="I272" i="11"/>
  <c r="I273" i="11" s="1"/>
  <c r="H272" i="11"/>
  <c r="H273" i="11" s="1"/>
  <c r="G272" i="11"/>
  <c r="G273" i="11" s="1"/>
  <c r="C268" i="11"/>
  <c r="D268" i="11"/>
  <c r="E268" i="11"/>
  <c r="F268" i="11"/>
  <c r="B268" i="11"/>
  <c r="H267" i="11"/>
  <c r="H268" i="11" s="1"/>
  <c r="G267" i="11"/>
  <c r="I267" i="11" s="1"/>
  <c r="I268" i="11" s="1"/>
  <c r="C263" i="11"/>
  <c r="D263" i="11"/>
  <c r="E263" i="11"/>
  <c r="F263" i="11"/>
  <c r="B263" i="11"/>
  <c r="H262" i="11"/>
  <c r="G262" i="11"/>
  <c r="I262" i="11" s="1"/>
  <c r="H261" i="11"/>
  <c r="H263" i="11" s="1"/>
  <c r="G261" i="11"/>
  <c r="I261" i="11" s="1"/>
  <c r="I263" i="11" s="1"/>
  <c r="C259" i="11"/>
  <c r="D259" i="11"/>
  <c r="E259" i="11"/>
  <c r="F259" i="11"/>
  <c r="B259" i="11"/>
  <c r="H257" i="11"/>
  <c r="G257" i="11"/>
  <c r="I257" i="11" s="1"/>
  <c r="H256" i="11"/>
  <c r="I256" i="11" s="1"/>
  <c r="G256" i="11"/>
  <c r="H255" i="11"/>
  <c r="G255" i="11"/>
  <c r="I255" i="11" s="1"/>
  <c r="H254" i="11"/>
  <c r="I254" i="11" s="1"/>
  <c r="G254" i="11"/>
  <c r="H253" i="11"/>
  <c r="H259" i="11" s="1"/>
  <c r="G253" i="11"/>
  <c r="G259" i="11" s="1"/>
  <c r="C251" i="11"/>
  <c r="D251" i="11"/>
  <c r="E251" i="11"/>
  <c r="F251" i="11"/>
  <c r="G251" i="11"/>
  <c r="B251" i="11"/>
  <c r="I250" i="11"/>
  <c r="I251" i="11" s="1"/>
  <c r="H250" i="11"/>
  <c r="H251" i="11" s="1"/>
  <c r="G250" i="11"/>
  <c r="C248" i="11"/>
  <c r="D248" i="11"/>
  <c r="E248" i="11"/>
  <c r="F248" i="11"/>
  <c r="B248" i="11"/>
  <c r="H247" i="11"/>
  <c r="G247" i="11"/>
  <c r="I247" i="11" s="1"/>
  <c r="H246" i="11"/>
  <c r="H248" i="11" s="1"/>
  <c r="G246" i="11"/>
  <c r="H245" i="11"/>
  <c r="G245" i="11"/>
  <c r="I245" i="11" s="1"/>
  <c r="C243" i="11"/>
  <c r="C264" i="11" s="1"/>
  <c r="D243" i="11"/>
  <c r="D264" i="11" s="1"/>
  <c r="E243" i="11"/>
  <c r="E264" i="11" s="1"/>
  <c r="F243" i="11"/>
  <c r="F264" i="11" s="1"/>
  <c r="G243" i="11"/>
  <c r="B243" i="11"/>
  <c r="B264" i="11" s="1"/>
  <c r="I242" i="11"/>
  <c r="H242" i="11"/>
  <c r="G242" i="11"/>
  <c r="H241" i="11"/>
  <c r="H243" i="11" s="1"/>
  <c r="G241" i="11"/>
  <c r="I241" i="11" s="1"/>
  <c r="I243" i="11" s="1"/>
  <c r="C236" i="11"/>
  <c r="D236" i="11"/>
  <c r="E236" i="11"/>
  <c r="F236" i="11"/>
  <c r="B236" i="11"/>
  <c r="I234" i="11"/>
  <c r="I230" i="11"/>
  <c r="I226" i="11"/>
  <c r="H235" i="11"/>
  <c r="G235" i="11"/>
  <c r="I235" i="11" s="1"/>
  <c r="H234" i="11"/>
  <c r="G234" i="11"/>
  <c r="H233" i="11"/>
  <c r="G233" i="11"/>
  <c r="I233" i="11" s="1"/>
  <c r="H232" i="11"/>
  <c r="G232" i="11"/>
  <c r="I232" i="11" s="1"/>
  <c r="H231" i="11"/>
  <c r="G231" i="11"/>
  <c r="I231" i="11" s="1"/>
  <c r="H230" i="11"/>
  <c r="G230" i="11"/>
  <c r="H229" i="11"/>
  <c r="G229" i="11"/>
  <c r="I229" i="11" s="1"/>
  <c r="H228" i="11"/>
  <c r="G228" i="11"/>
  <c r="I228" i="11" s="1"/>
  <c r="H227" i="11"/>
  <c r="G227" i="11"/>
  <c r="I227" i="11" s="1"/>
  <c r="H226" i="11"/>
  <c r="G226" i="11"/>
  <c r="H225" i="11"/>
  <c r="G225" i="11"/>
  <c r="I225" i="11" s="1"/>
  <c r="H224" i="11"/>
  <c r="G224" i="11"/>
  <c r="I224" i="11" s="1"/>
  <c r="H223" i="11"/>
  <c r="H236" i="11" s="1"/>
  <c r="G223" i="11"/>
  <c r="G236" i="11" s="1"/>
  <c r="C221" i="11"/>
  <c r="D221" i="11"/>
  <c r="E221" i="11"/>
  <c r="F221" i="11"/>
  <c r="B221" i="11"/>
  <c r="H220" i="11"/>
  <c r="H221" i="11" s="1"/>
  <c r="G220" i="11"/>
  <c r="G221" i="11" s="1"/>
  <c r="C218" i="11"/>
  <c r="D218" i="11"/>
  <c r="E218" i="11"/>
  <c r="F218" i="11"/>
  <c r="G218" i="11"/>
  <c r="B218" i="11"/>
  <c r="H215" i="11"/>
  <c r="I215" i="11" s="1"/>
  <c r="G215" i="11"/>
  <c r="H214" i="11"/>
  <c r="G214" i="11"/>
  <c r="H213" i="11"/>
  <c r="G213" i="11"/>
  <c r="H212" i="11"/>
  <c r="G212" i="11"/>
  <c r="I212" i="11" s="1"/>
  <c r="H211" i="11"/>
  <c r="H218" i="11" s="1"/>
  <c r="G211" i="11"/>
  <c r="I214" i="11"/>
  <c r="I213" i="11"/>
  <c r="H207" i="11"/>
  <c r="G207" i="11"/>
  <c r="I207" i="11" s="1"/>
  <c r="H206" i="11"/>
  <c r="G206" i="11"/>
  <c r="I206" i="11" s="1"/>
  <c r="H205" i="11"/>
  <c r="G205" i="11"/>
  <c r="I205" i="11" s="1"/>
  <c r="H204" i="11"/>
  <c r="G204" i="11"/>
  <c r="C209" i="11"/>
  <c r="D209" i="11"/>
  <c r="E209" i="11"/>
  <c r="F209" i="11"/>
  <c r="B209" i="11"/>
  <c r="I208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202" i="11" s="1"/>
  <c r="C164" i="11"/>
  <c r="D164" i="11"/>
  <c r="E164" i="11"/>
  <c r="F164" i="11"/>
  <c r="G164" i="11"/>
  <c r="H164" i="11"/>
  <c r="B164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C134" i="11"/>
  <c r="C237" i="11" s="1"/>
  <c r="D134" i="11"/>
  <c r="D237" i="11" s="1"/>
  <c r="E134" i="11"/>
  <c r="E237" i="11" s="1"/>
  <c r="F134" i="11"/>
  <c r="F237" i="11" s="1"/>
  <c r="G134" i="11"/>
  <c r="H134" i="11"/>
  <c r="B134" i="11"/>
  <c r="B237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134" i="11" s="1"/>
  <c r="C59" i="11"/>
  <c r="D59" i="11"/>
  <c r="E59" i="11"/>
  <c r="F59" i="11"/>
  <c r="G59" i="11"/>
  <c r="H59" i="11"/>
  <c r="B59" i="11"/>
  <c r="I58" i="11"/>
  <c r="I59" i="11" s="1"/>
  <c r="C56" i="11"/>
  <c r="D56" i="11"/>
  <c r="E56" i="11"/>
  <c r="F56" i="11"/>
  <c r="G56" i="11"/>
  <c r="H56" i="11"/>
  <c r="I56" i="11"/>
  <c r="B56" i="11"/>
  <c r="I55" i="1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53" i="11" s="1"/>
  <c r="I43" i="11"/>
  <c r="I42" i="11"/>
  <c r="C44" i="11"/>
  <c r="C60" i="11" s="1"/>
  <c r="D44" i="11"/>
  <c r="D60" i="11" s="1"/>
  <c r="E44" i="11"/>
  <c r="E60" i="11" s="1"/>
  <c r="F44" i="11"/>
  <c r="F60" i="11" s="1"/>
  <c r="G44" i="11"/>
  <c r="G60" i="11" s="1"/>
  <c r="H44" i="11"/>
  <c r="H60" i="11" s="1"/>
  <c r="B44" i="11"/>
  <c r="B60" i="11" s="1"/>
  <c r="C37" i="11"/>
  <c r="D37" i="11"/>
  <c r="E37" i="11"/>
  <c r="E38" i="11" s="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37" i="11" s="1"/>
  <c r="C23" i="11"/>
  <c r="D23" i="11"/>
  <c r="E23" i="11"/>
  <c r="F23" i="11"/>
  <c r="G23" i="11"/>
  <c r="H23" i="11"/>
  <c r="I23" i="11"/>
  <c r="B23" i="11"/>
  <c r="I22" i="11"/>
  <c r="I21" i="11"/>
  <c r="C19" i="11"/>
  <c r="D19" i="11"/>
  <c r="E19" i="11"/>
  <c r="F19" i="11"/>
  <c r="G19" i="11"/>
  <c r="H19" i="11"/>
  <c r="B19" i="11"/>
  <c r="I18" i="11"/>
  <c r="I19" i="11" s="1"/>
  <c r="C16" i="11"/>
  <c r="C38" i="11" s="1"/>
  <c r="D16" i="11"/>
  <c r="D38" i="11" s="1"/>
  <c r="D62" i="11" s="1"/>
  <c r="D280" i="11" s="1"/>
  <c r="D327" i="11" s="1"/>
  <c r="E16" i="11"/>
  <c r="F16" i="11"/>
  <c r="F38" i="11" s="1"/>
  <c r="F62" i="11" s="1"/>
  <c r="F280" i="11" s="1"/>
  <c r="F327" i="11" s="1"/>
  <c r="G16" i="11"/>
  <c r="G38" i="11" s="1"/>
  <c r="H16" i="11"/>
  <c r="H38" i="11" s="1"/>
  <c r="H62" i="11" s="1"/>
  <c r="B16" i="11"/>
  <c r="B38" i="11" s="1"/>
  <c r="I15" i="11"/>
  <c r="I14" i="11"/>
  <c r="I13" i="11"/>
  <c r="I12" i="11"/>
  <c r="I11" i="11"/>
  <c r="I10" i="11"/>
  <c r="I16" i="11" s="1"/>
  <c r="I38" i="11" l="1"/>
  <c r="G62" i="11"/>
  <c r="C62" i="11"/>
  <c r="C280" i="11" s="1"/>
  <c r="C327" i="11" s="1"/>
  <c r="H264" i="11"/>
  <c r="G264" i="11"/>
  <c r="B62" i="11"/>
  <c r="B280" i="11" s="1"/>
  <c r="B327" i="11" s="1"/>
  <c r="E62" i="11"/>
  <c r="E280" i="11" s="1"/>
  <c r="E327" i="11" s="1"/>
  <c r="G237" i="11"/>
  <c r="I246" i="11"/>
  <c r="I248" i="11" s="1"/>
  <c r="I264" i="11" s="1"/>
  <c r="I276" i="11"/>
  <c r="I278" i="11" s="1"/>
  <c r="I292" i="11"/>
  <c r="I299" i="11"/>
  <c r="I312" i="11"/>
  <c r="G248" i="11"/>
  <c r="G268" i="11"/>
  <c r="G278" i="11"/>
  <c r="I310" i="11"/>
  <c r="I44" i="11"/>
  <c r="I60" i="11" s="1"/>
  <c r="I223" i="11"/>
  <c r="I236" i="11" s="1"/>
  <c r="I289" i="11"/>
  <c r="I305" i="11"/>
  <c r="G308" i="11"/>
  <c r="G325" i="11" s="1"/>
  <c r="I211" i="11"/>
  <c r="I218" i="11" s="1"/>
  <c r="I220" i="11"/>
  <c r="I221" i="11" s="1"/>
  <c r="I253" i="11"/>
  <c r="I259" i="11" s="1"/>
  <c r="G263" i="11"/>
  <c r="I288" i="11"/>
  <c r="I308" i="11" s="1"/>
  <c r="I293" i="11"/>
  <c r="I295" i="11"/>
  <c r="I304" i="11"/>
  <c r="I306" i="11"/>
  <c r="I313" i="11"/>
  <c r="I315" i="11"/>
  <c r="G209" i="11"/>
  <c r="H209" i="11"/>
  <c r="H237" i="11" s="1"/>
  <c r="H280" i="11" s="1"/>
  <c r="H327" i="11" s="1"/>
  <c r="I204" i="11"/>
  <c r="I209" i="11" s="1"/>
  <c r="I237" i="11" s="1"/>
  <c r="I319" i="11" l="1"/>
  <c r="I325" i="11" s="1"/>
  <c r="G280" i="11"/>
  <c r="G327" i="11" s="1"/>
  <c r="I62" i="11"/>
  <c r="I280" i="11" s="1"/>
  <c r="H46" i="5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I327" i="11" l="1"/>
  <c r="A3" i="11"/>
  <c r="A3" i="5" l="1"/>
  <c r="F7" i="5" l="1"/>
  <c r="C7" i="5" s="1"/>
  <c r="G7" i="5"/>
  <c r="D7" i="5" s="1"/>
  <c r="F8" i="5"/>
  <c r="C8" i="5" s="1"/>
  <c r="G8" i="5"/>
  <c r="D8" i="5" s="1"/>
  <c r="F9" i="5"/>
  <c r="C9" i="5" s="1"/>
  <c r="G9" i="5"/>
  <c r="D9" i="5" s="1"/>
  <c r="F10" i="5"/>
  <c r="C10" i="5" s="1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D9" i="2"/>
  <c r="D10" i="2"/>
  <c r="D11" i="2"/>
  <c r="D12" i="2"/>
  <c r="B13" i="2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34" i="5" l="1"/>
  <c r="J55" i="5"/>
  <c r="J43" i="5"/>
  <c r="J38" i="5"/>
  <c r="F12" i="3"/>
  <c r="D58" i="5"/>
  <c r="J19" i="5"/>
  <c r="F38" i="3"/>
  <c r="F40" i="3" s="1"/>
  <c r="F48" i="3" s="1"/>
  <c r="B40" i="3"/>
  <c r="B48" i="3" s="1"/>
  <c r="D41" i="2"/>
  <c r="J10" i="5"/>
  <c r="C58" i="5"/>
  <c r="E48" i="3"/>
</calcChain>
</file>

<file path=xl/sharedStrings.xml><?xml version="1.0" encoding="utf-8"?>
<sst xmlns="http://schemas.openxmlformats.org/spreadsheetml/2006/main" count="503" uniqueCount="423">
  <si>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</si>
  <si>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</si>
  <si>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</si>
  <si>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</si>
  <si>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</si>
  <si>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</si>
  <si>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</si>
  <si>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</si>
  <si>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</si>
  <si>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</si>
  <si>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</si>
  <si>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</si>
  <si>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</si>
  <si>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</si>
  <si>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</si>
  <si>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</si>
  <si>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</si>
  <si>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</si>
  <si>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</si>
  <si>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</si>
  <si>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</si>
  <si>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</si>
  <si>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</si>
  <si>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</si>
  <si>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</si>
  <si>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</si>
  <si>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</si>
  <si>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</si>
  <si>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</si>
  <si>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</si>
  <si>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</si>
  <si>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</si>
  <si>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</si>
  <si>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</si>
  <si>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</si>
  <si>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</si>
  <si>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</si>
  <si>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</si>
  <si>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</si>
  <si>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</si>
  <si>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</si>
  <si>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</si>
  <si>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</si>
  <si>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</si>
  <si>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</si>
  <si>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</si>
  <si>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</si>
  <si>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</si>
  <si>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</si>
  <si>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</si>
  <si>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</si>
  <si>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</si>
  <si>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</si>
  <si>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</si>
  <si>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</si>
  <si>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</si>
  <si>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</si>
  <si>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</si>
  <si>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</si>
  <si>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</si>
  <si>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</si>
  <si>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</si>
  <si>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</si>
  <si>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</si>
  <si>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</si>
  <si>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</si>
  <si>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</si>
  <si>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</si>
  <si>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</si>
  <si>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</si>
  <si>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</si>
  <si>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</si>
  <si>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</si>
  <si>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</si>
  <si>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</si>
  <si>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</si>
  <si>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</si>
  <si>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</si>
  <si>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</si>
  <si>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</si>
  <si>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</si>
  <si>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</si>
  <si>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</si>
  <si>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</si>
  <si>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</si>
  <si>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</si>
  <si>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</si>
  <si>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</si>
  <si>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</si>
  <si>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</si>
  <si>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</si>
  <si>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</si>
  <si>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</si>
  <si>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</si>
  <si>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</si>
  <si>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</si>
  <si>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</si>
  <si>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</si>
  <si>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</si>
  <si>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</si>
  <si>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</si>
  <si>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</si>
  <si>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</si>
  <si>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</si>
  <si>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</si>
  <si>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</si>
  <si>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</si>
  <si>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</si>
  <si>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</si>
  <si>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</si>
  <si>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</si>
  <si>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</si>
  <si>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</si>
  <si>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</si>
  <si>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</si>
  <si>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</si>
  <si>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</si>
  <si>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</si>
  <si>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</si>
  <si>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</si>
  <si>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</si>
  <si>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</si>
  <si>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</si>
  <si>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</si>
  <si>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</si>
  <si>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</si>
  <si>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</si>
  <si>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</si>
  <si>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</si>
  <si>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</si>
  <si>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</si>
  <si>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</si>
  <si>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</si>
  <si>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</si>
  <si>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</si>
  <si>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</si>
  <si>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</si>
  <si>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</si>
  <si>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</si>
  <si>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</si>
  <si>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</si>
  <si>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</si>
  <si>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</si>
  <si>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</si>
  <si>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</si>
  <si>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</si>
  <si>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</si>
  <si>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</si>
  <si>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</si>
  <si>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</si>
  <si>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</si>
  <si>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</si>
  <si>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</si>
  <si>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</si>
  <si>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</si>
  <si>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</si>
  <si>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</si>
  <si>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</si>
  <si>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</si>
  <si>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</si>
  <si>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</si>
  <si>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</si>
  <si>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</si>
  <si>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</si>
  <si>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</si>
  <si>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</si>
  <si>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</si>
  <si>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</si>
  <si>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</si>
  <si>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</si>
  <si>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</si>
  <si>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</si>
  <si>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</si>
  <si>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</si>
  <si>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</si>
  <si>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</si>
  <si>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</si>
  <si>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</si>
  <si>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</si>
  <si>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</si>
  <si>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</si>
  <si>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</si>
  <si>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</si>
  <si>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</si>
  <si>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</si>
  <si>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</si>
  <si>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</si>
  <si>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</si>
  <si>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</si>
  <si>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</si>
  <si>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</si>
  <si>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</si>
  <si>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</si>
  <si>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</si>
  <si>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</si>
  <si>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</si>
  <si>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</si>
  <si>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</si>
  <si>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</si>
  <si>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</si>
  <si>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</si>
  <si>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</si>
  <si>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</si>
  <si>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</si>
  <si>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</si>
  <si>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</si>
  <si>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</si>
  <si>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</si>
  <si>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</si>
  <si>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</si>
  <si>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</si>
  <si>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</si>
  <si>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</si>
  <si>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</si>
  <si>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</si>
  <si>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</si>
  <si>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</si>
  <si>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</si>
  <si>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</si>
  <si>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</si>
  <si>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</si>
  <si>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</si>
  <si>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</si>
  <si>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</si>
  <si>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</si>
  <si>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</si>
  <si>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</si>
  <si>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</si>
  <si>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</si>
  <si>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</si>
  <si>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</si>
  <si>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</si>
  <si>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</si>
  <si>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</si>
  <si>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</si>
  <si>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</si>
  <si>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</si>
  <si>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</si>
  <si>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</si>
  <si>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</si>
  <si>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</si>
  <si>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</si>
  <si>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</si>
  <si>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</si>
  <si>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</si>
  <si>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</si>
  <si>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</si>
  <si>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</si>
  <si>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</si>
  <si>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</si>
  <si>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</si>
  <si>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</si>
  <si>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</si>
  <si>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</si>
  <si>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</si>
  <si>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</si>
  <si>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</si>
  <si>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</si>
  <si>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</si>
  <si>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</si>
  <si>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</si>
  <si>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</si>
  <si>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</si>
  <si>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</si>
  <si>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</si>
  <si>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</si>
  <si>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</si>
  <si>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</si>
  <si>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</si>
  <si>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</si>
  <si>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</si>
  <si>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</si>
  <si>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</si>
  <si>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</si>
  <si>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</si>
  <si>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</si>
  <si>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</si>
  <si>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</si>
  <si>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</si>
  <si>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</si>
  <si>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</si>
  <si>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</si>
  <si>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</si>
  <si>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</si>
  <si>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</si>
  <si>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</si>
  <si>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</si>
  <si>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</si>
  <si>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</si>
  <si>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</si>
  <si>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</si>
  <si>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</si>
  <si>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</si>
  <si>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</si>
  <si>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</si>
  <si>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</si>
  <si>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</si>
  <si>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</si>
  <si>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</si>
  <si>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</si>
  <si>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</si>
  <si>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</si>
  <si>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</si>
  <si>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</si>
  <si>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</si>
  <si>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</si>
  <si>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</si>
  <si>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</si>
  <si>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</si>
  <si>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</si>
  <si>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</si>
  <si>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</si>
  <si>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</si>
  <si>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</si>
  <si>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</si>
  <si>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</si>
  <si>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</si>
  <si>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</si>
  <si>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</si>
  <si>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</si>
  <si>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</si>
  <si>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</si>
  <si>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</si>
  <si>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</si>
  <si>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</si>
  <si>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</si>
  <si>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</si>
  <si>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</si>
  <si>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</si>
  <si>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</si>
  <si>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</si>
  <si>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</si>
  <si>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</si>
  <si>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</si>
  <si>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</si>
  <si>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</si>
  <si>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</si>
  <si>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</si>
  <si>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</si>
  <si>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</si>
  <si>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</si>
  <si>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</si>
  <si>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</si>
  <si>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</si>
  <si>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</si>
  <si>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</si>
  <si>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</si>
  <si>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</si>
  <si>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</si>
  <si>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</si>
  <si>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</si>
  <si>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</si>
  <si>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</si>
  <si>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</si>
  <si>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</si>
  <si>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</si>
  <si>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</si>
  <si>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</si>
  <si>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</si>
  <si>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</si>
  <si>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</si>
  <si>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</si>
  <si>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</si>
  <si>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</si>
  <si>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</si>
  <si>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</si>
  <si>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</si>
  <si>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</si>
  <si>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</si>
  <si>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</si>
  <si>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</si>
  <si>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</si>
  <si>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</si>
  <si>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</si>
  <si>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</si>
  <si>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</si>
  <si>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</si>
  <si>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</si>
  <si>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</si>
  <si>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</si>
  <si>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</si>
  <si>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</si>
  <si>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</si>
  <si>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</si>
  <si>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</si>
  <si>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</si>
  <si>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</si>
  <si>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</si>
  <si>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</si>
  <si>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</si>
  <si>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</si>
  <si>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</si>
  <si>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</si>
  <si>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</si>
  <si>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</si>
  <si>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</si>
  <si>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</si>
  <si>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</si>
  <si>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</si>
  <si>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</si>
  <si>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</si>
  <si>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</si>
  <si>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</si>
  <si>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</si>
  <si>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</si>
  <si>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</si>
  <si>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</si>
  <si>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</si>
  <si>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</si>
  <si>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</si>
  <si>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</si>
  <si>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</si>
  <si>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</si>
  <si>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</si>
  <si>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</si>
  <si>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</si>
  <si>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</si>
  <si>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</si>
  <si>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FOR THE MONTH ENDED NOVEMBER 30, 2017</t>
  </si>
  <si>
    <t>a-Nov 2017 </t>
  </si>
  <si>
    <t>(Based on allocation factors developed using 12 ME 12/31/2016 information)</t>
  </si>
  <si>
    <t>Designated Information is Confidential 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</si>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</sst>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  <numFmt numFmtId="186" formatCode="0.00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b/>
      <sz val="24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6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20" applyNumberFormat="0" applyAlignment="0" applyProtection="0"/>
    <xf numFmtId="0" fontId="11" fillId="6" borderId="4" applyNumberFormat="0" applyAlignment="0" applyProtection="0"/>
    <xf numFmtId="0" fontId="35" fillId="47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1" applyNumberFormat="0" applyAlignment="0" applyProtection="0"/>
    <xf numFmtId="0" fontId="13" fillId="7" borderId="7" applyNumberFormat="0" applyAlignment="0" applyProtection="0"/>
    <xf numFmtId="0" fontId="36" fillId="73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2" applyNumberFormat="0" applyAlignment="0" applyProtection="0">
      <alignment horizontal="left"/>
    </xf>
    <xf numFmtId="0" fontId="52" fillId="0" borderId="17">
      <alignment horizontal="left"/>
    </xf>
    <xf numFmtId="14" fontId="20" fillId="79" borderId="23">
      <alignment horizontal="center" vertical="center" wrapText="1"/>
    </xf>
    <xf numFmtId="0" fontId="53" fillId="0" borderId="24" applyNumberFormat="0" applyFill="0" applyAlignment="0" applyProtection="0"/>
    <xf numFmtId="0" fontId="3" fillId="0" borderId="1" applyNumberFormat="0" applyFill="0" applyAlignment="0" applyProtection="0"/>
    <xf numFmtId="0" fontId="54" fillId="0" borderId="25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6" applyNumberFormat="0" applyFill="0" applyAlignment="0" applyProtection="0"/>
    <xf numFmtId="0" fontId="4" fillId="0" borderId="2" applyNumberFormat="0" applyFill="0" applyAlignment="0" applyProtection="0"/>
    <xf numFmtId="0" fontId="56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7" applyNumberFormat="0" applyFill="0" applyAlignment="0" applyProtection="0"/>
    <xf numFmtId="0" fontId="5" fillId="0" borderId="3" applyNumberFormat="0" applyFill="0" applyAlignment="0" applyProtection="0"/>
    <xf numFmtId="0" fontId="58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9" applyNumberFormat="0" applyBorder="0" applyAlignment="0" applyProtection="0"/>
    <xf numFmtId="10" fontId="50" fillId="80" borderId="19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9">
      <alignment horizontal="left"/>
      <protection locked="0"/>
    </xf>
    <xf numFmtId="10" fontId="61" fillId="81" borderId="29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30" applyNumberFormat="0" applyFill="0" applyAlignment="0" applyProtection="0"/>
    <xf numFmtId="0" fontId="12" fillId="0" borderId="6" applyNumberFormat="0" applyFill="0" applyAlignment="0" applyProtection="0"/>
    <xf numFmtId="0" fontId="64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44" fontId="20" fillId="0" borderId="33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5" applyNumberFormat="0" applyAlignment="0" applyProtection="0"/>
    <xf numFmtId="0" fontId="10" fillId="6" borderId="5" applyNumberFormat="0" applyAlignment="0" applyProtection="0"/>
    <xf numFmtId="0" fontId="68" fillId="47" borderId="3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9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3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6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7">
      <alignment horizontal="left"/>
    </xf>
    <xf numFmtId="182" fontId="72" fillId="80" borderId="37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5" applyNumberFormat="0" applyProtection="0">
      <alignment vertical="center"/>
    </xf>
    <xf numFmtId="4" fontId="73" fillId="82" borderId="38" applyNumberFormat="0" applyProtection="0">
      <alignment vertical="center"/>
    </xf>
    <xf numFmtId="4" fontId="28" fillId="81" borderId="35" applyNumberFormat="0" applyProtection="0">
      <alignment vertical="center"/>
    </xf>
    <xf numFmtId="4" fontId="74" fillId="81" borderId="35" applyNumberFormat="0" applyProtection="0">
      <alignment vertical="center"/>
    </xf>
    <xf numFmtId="4" fontId="75" fillId="81" borderId="38" applyNumberFormat="0" applyProtection="0">
      <alignment vertical="center"/>
    </xf>
    <xf numFmtId="4" fontId="74" fillId="81" borderId="35" applyNumberFormat="0" applyProtection="0">
      <alignment vertical="center"/>
    </xf>
    <xf numFmtId="4" fontId="28" fillId="81" borderId="35" applyNumberFormat="0" applyProtection="0">
      <alignment horizontal="left" vertical="center" indent="1"/>
    </xf>
    <xf numFmtId="4" fontId="73" fillId="81" borderId="38" applyNumberFormat="0" applyProtection="0">
      <alignment horizontal="left" vertical="center" indent="1"/>
    </xf>
    <xf numFmtId="4" fontId="28" fillId="81" borderId="35" applyNumberFormat="0" applyProtection="0">
      <alignment horizontal="left" vertical="center" indent="1"/>
    </xf>
    <xf numFmtId="4" fontId="28" fillId="81" borderId="35" applyNumberFormat="0" applyProtection="0">
      <alignment horizontal="left" vertical="center" indent="1"/>
    </xf>
    <xf numFmtId="0" fontId="73" fillId="81" borderId="38" applyNumberFormat="0" applyProtection="0">
      <alignment horizontal="left" vertical="top" indent="1"/>
    </xf>
    <xf numFmtId="4" fontId="28" fillId="81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4" fontId="28" fillId="88" borderId="35" applyNumberFormat="0" applyProtection="0">
      <alignment horizontal="right" vertical="center"/>
    </xf>
    <xf numFmtId="4" fontId="28" fillId="35" borderId="38" applyNumberFormat="0" applyProtection="0">
      <alignment horizontal="right" vertical="center"/>
    </xf>
    <xf numFmtId="4" fontId="28" fillId="88" borderId="35" applyNumberFormat="0" applyProtection="0">
      <alignment horizontal="right" vertical="center"/>
    </xf>
    <xf numFmtId="4" fontId="28" fillId="89" borderId="35" applyNumberFormat="0" applyProtection="0">
      <alignment horizontal="right" vertical="center"/>
    </xf>
    <xf numFmtId="4" fontId="28" fillId="36" borderId="38" applyNumberFormat="0" applyProtection="0">
      <alignment horizontal="right" vertical="center"/>
    </xf>
    <xf numFmtId="4" fontId="28" fillId="89" borderId="35" applyNumberFormat="0" applyProtection="0">
      <alignment horizontal="right" vertical="center"/>
    </xf>
    <xf numFmtId="4" fontId="28" fillId="90" borderId="35" applyNumberFormat="0" applyProtection="0">
      <alignment horizontal="right" vertical="center"/>
    </xf>
    <xf numFmtId="4" fontId="28" fillId="61" borderId="38" applyNumberFormat="0" applyProtection="0">
      <alignment horizontal="right" vertical="center"/>
    </xf>
    <xf numFmtId="4" fontId="28" fillId="90" borderId="35" applyNumberFormat="0" applyProtection="0">
      <alignment horizontal="right" vertical="center"/>
    </xf>
    <xf numFmtId="4" fontId="28" fillId="91" borderId="35" applyNumberFormat="0" applyProtection="0">
      <alignment horizontal="right" vertical="center"/>
    </xf>
    <xf numFmtId="4" fontId="28" fillId="48" borderId="38" applyNumberFormat="0" applyProtection="0">
      <alignment horizontal="right" vertical="center"/>
    </xf>
    <xf numFmtId="4" fontId="28" fillId="91" borderId="35" applyNumberFormat="0" applyProtection="0">
      <alignment horizontal="right" vertical="center"/>
    </xf>
    <xf numFmtId="4" fontId="28" fillId="92" borderId="35" applyNumberFormat="0" applyProtection="0">
      <alignment horizontal="right" vertical="center"/>
    </xf>
    <xf numFmtId="4" fontId="28" fillId="52" borderId="38" applyNumberFormat="0" applyProtection="0">
      <alignment horizontal="right" vertical="center"/>
    </xf>
    <xf numFmtId="4" fontId="28" fillId="92" borderId="35" applyNumberFormat="0" applyProtection="0">
      <alignment horizontal="right" vertical="center"/>
    </xf>
    <xf numFmtId="4" fontId="28" fillId="93" borderId="35" applyNumberFormat="0" applyProtection="0">
      <alignment horizontal="right" vertical="center"/>
    </xf>
    <xf numFmtId="4" fontId="28" fillId="70" borderId="38" applyNumberFormat="0" applyProtection="0">
      <alignment horizontal="right" vertical="center"/>
    </xf>
    <xf numFmtId="4" fontId="28" fillId="93" borderId="35" applyNumberFormat="0" applyProtection="0">
      <alignment horizontal="right" vertical="center"/>
    </xf>
    <xf numFmtId="4" fontId="28" fillId="94" borderId="35" applyNumberFormat="0" applyProtection="0">
      <alignment horizontal="right" vertical="center"/>
    </xf>
    <xf numFmtId="4" fontId="28" fillId="46" borderId="38" applyNumberFormat="0" applyProtection="0">
      <alignment horizontal="right" vertical="center"/>
    </xf>
    <xf numFmtId="4" fontId="28" fillId="94" borderId="35" applyNumberFormat="0" applyProtection="0">
      <alignment horizontal="right" vertical="center"/>
    </xf>
    <xf numFmtId="4" fontId="28" fillId="95" borderId="35" applyNumberFormat="0" applyProtection="0">
      <alignment horizontal="right" vertical="center"/>
    </xf>
    <xf numFmtId="4" fontId="28" fillId="96" borderId="38" applyNumberFormat="0" applyProtection="0">
      <alignment horizontal="right" vertical="center"/>
    </xf>
    <xf numFmtId="4" fontId="28" fillId="95" borderId="35" applyNumberFormat="0" applyProtection="0">
      <alignment horizontal="right" vertical="center"/>
    </xf>
    <xf numFmtId="4" fontId="28" fillId="97" borderId="35" applyNumberFormat="0" applyProtection="0">
      <alignment horizontal="right" vertical="center"/>
    </xf>
    <xf numFmtId="4" fontId="28" fillId="45" borderId="38" applyNumberFormat="0" applyProtection="0">
      <alignment horizontal="right" vertical="center"/>
    </xf>
    <xf numFmtId="4" fontId="28" fillId="97" borderId="35" applyNumberFormat="0" applyProtection="0">
      <alignment horizontal="right" vertical="center"/>
    </xf>
    <xf numFmtId="4" fontId="73" fillId="98" borderId="35" applyNumberFormat="0" applyProtection="0">
      <alignment horizontal="left" vertical="center" indent="1"/>
    </xf>
    <xf numFmtId="4" fontId="73" fillId="99" borderId="39" applyNumberFormat="0" applyProtection="0">
      <alignment horizontal="left" vertical="center" indent="1"/>
    </xf>
    <xf numFmtId="4" fontId="73" fillId="98" borderId="35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4" fontId="28" fillId="34" borderId="38" applyNumberFormat="0" applyProtection="0">
      <alignment horizontal="right" vertical="center"/>
    </xf>
    <xf numFmtId="0" fontId="19" fillId="85" borderId="35" applyNumberFormat="0" applyProtection="0">
      <alignment horizontal="left" vertical="center" indent="1"/>
    </xf>
    <xf numFmtId="4" fontId="28" fillId="100" borderId="35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5" applyNumberFormat="0" applyProtection="0">
      <alignment horizontal="left" vertical="center" indent="1"/>
    </xf>
    <xf numFmtId="4" fontId="28" fillId="103" borderId="35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5" applyNumberFormat="0" applyProtection="0">
      <alignment horizontal="left" vertical="center" indent="1"/>
    </xf>
    <xf numFmtId="0" fontId="19" fillId="103" borderId="35" applyNumberFormat="0" applyProtection="0">
      <alignment horizontal="left" vertical="center" indent="1"/>
    </xf>
    <xf numFmtId="0" fontId="19" fillId="102" borderId="38" applyNumberFormat="0" applyProtection="0">
      <alignment horizontal="left" vertical="center" indent="1"/>
    </xf>
    <xf numFmtId="0" fontId="19" fillId="103" borderId="35" applyNumberFormat="0" applyProtection="0">
      <alignment horizontal="left" vertical="center" indent="1"/>
    </xf>
    <xf numFmtId="0" fontId="19" fillId="103" borderId="35" applyNumberFormat="0" applyProtection="0">
      <alignment horizontal="left" vertical="center" indent="1"/>
    </xf>
    <xf numFmtId="0" fontId="19" fillId="102" borderId="38" applyNumberFormat="0" applyProtection="0">
      <alignment horizontal="left" vertical="top" indent="1"/>
    </xf>
    <xf numFmtId="0" fontId="19" fillId="103" borderId="35" applyNumberFormat="0" applyProtection="0">
      <alignment horizontal="left" vertical="center" indent="1"/>
    </xf>
    <xf numFmtId="0" fontId="19" fillId="104" borderId="35" applyNumberFormat="0" applyProtection="0">
      <alignment horizontal="left" vertical="center" indent="1"/>
    </xf>
    <xf numFmtId="0" fontId="19" fillId="87" borderId="38" applyNumberFormat="0" applyProtection="0">
      <alignment horizontal="left" vertical="center" indent="1"/>
    </xf>
    <xf numFmtId="0" fontId="19" fillId="104" borderId="35" applyNumberFormat="0" applyProtection="0">
      <alignment horizontal="left" vertical="center" indent="1"/>
    </xf>
    <xf numFmtId="0" fontId="19" fillId="104" borderId="35" applyNumberFormat="0" applyProtection="0">
      <alignment horizontal="left" vertical="center" indent="1"/>
    </xf>
    <xf numFmtId="0" fontId="19" fillId="87" borderId="38" applyNumberFormat="0" applyProtection="0">
      <alignment horizontal="left" vertical="top" indent="1"/>
    </xf>
    <xf numFmtId="0" fontId="19" fillId="104" borderId="35" applyNumberFormat="0" applyProtection="0">
      <alignment horizontal="left" vertical="center" indent="1"/>
    </xf>
    <xf numFmtId="0" fontId="19" fillId="74" borderId="35" applyNumberFormat="0" applyProtection="0">
      <alignment horizontal="left" vertical="center" indent="1"/>
    </xf>
    <xf numFmtId="0" fontId="19" fillId="105" borderId="38" applyNumberFormat="0" applyProtection="0">
      <alignment horizontal="left" vertical="center" indent="1"/>
    </xf>
    <xf numFmtId="0" fontId="19" fillId="74" borderId="35" applyNumberFormat="0" applyProtection="0">
      <alignment horizontal="left" vertical="center" indent="1"/>
    </xf>
    <xf numFmtId="0" fontId="19" fillId="74" borderId="35" applyNumberFormat="0" applyProtection="0">
      <alignment horizontal="left" vertical="center" indent="1"/>
    </xf>
    <xf numFmtId="0" fontId="19" fillId="105" borderId="38" applyNumberFormat="0" applyProtection="0">
      <alignment horizontal="left" vertical="top" indent="1"/>
    </xf>
    <xf numFmtId="0" fontId="19" fillId="74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3" borderId="38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3" borderId="38" applyNumberFormat="0" applyProtection="0">
      <alignment horizontal="left" vertical="top" indent="1"/>
    </xf>
    <xf numFmtId="0" fontId="19" fillId="85" borderId="35" applyNumberFormat="0" applyProtection="0">
      <alignment horizontal="left" vertical="center" indent="1"/>
    </xf>
    <xf numFmtId="0" fontId="19" fillId="40" borderId="19" applyNumberFormat="0">
      <protection locked="0"/>
    </xf>
    <xf numFmtId="0" fontId="23" fillId="44" borderId="41" applyBorder="0"/>
    <xf numFmtId="4" fontId="28" fillId="106" borderId="35" applyNumberFormat="0" applyProtection="0">
      <alignment vertical="center"/>
    </xf>
    <xf numFmtId="4" fontId="28" fillId="106" borderId="38" applyNumberFormat="0" applyProtection="0">
      <alignment vertical="center"/>
    </xf>
    <xf numFmtId="4" fontId="28" fillId="106" borderId="35" applyNumberFormat="0" applyProtection="0">
      <alignment vertical="center"/>
    </xf>
    <xf numFmtId="4" fontId="74" fillId="106" borderId="35" applyNumberFormat="0" applyProtection="0">
      <alignment vertical="center"/>
    </xf>
    <xf numFmtId="4" fontId="74" fillId="106" borderId="38" applyNumberFormat="0" applyProtection="0">
      <alignment vertical="center"/>
    </xf>
    <xf numFmtId="4" fontId="74" fillId="106" borderId="35" applyNumberFormat="0" applyProtection="0">
      <alignment vertical="center"/>
    </xf>
    <xf numFmtId="4" fontId="28" fillId="106" borderId="35" applyNumberFormat="0" applyProtection="0">
      <alignment horizontal="left" vertical="center" indent="1"/>
    </xf>
    <xf numFmtId="4" fontId="28" fillId="106" borderId="38" applyNumberFormat="0" applyProtection="0">
      <alignment horizontal="left" vertical="center" indent="1"/>
    </xf>
    <xf numFmtId="4" fontId="28" fillId="106" borderId="35" applyNumberFormat="0" applyProtection="0">
      <alignment horizontal="left" vertical="center" indent="1"/>
    </xf>
    <xf numFmtId="4" fontId="28" fillId="106" borderId="35" applyNumberFormat="0" applyProtection="0">
      <alignment horizontal="left" vertical="center" indent="1"/>
    </xf>
    <xf numFmtId="0" fontId="28" fillId="106" borderId="38" applyNumberFormat="0" applyProtection="0">
      <alignment horizontal="left" vertical="top" indent="1"/>
    </xf>
    <xf numFmtId="4" fontId="28" fillId="106" borderId="35" applyNumberFormat="0" applyProtection="0">
      <alignment horizontal="left" vertical="center" indent="1"/>
    </xf>
    <xf numFmtId="4" fontId="28" fillId="100" borderId="35" applyNumberFormat="0" applyProtection="0">
      <alignment horizontal="right" vertical="center"/>
    </xf>
    <xf numFmtId="4" fontId="28" fillId="101" borderId="38" applyNumberFormat="0" applyProtection="0">
      <alignment horizontal="right" vertical="center"/>
    </xf>
    <xf numFmtId="4" fontId="28" fillId="100" borderId="35" applyNumberFormat="0" applyProtection="0">
      <alignment horizontal="right" vertical="center"/>
    </xf>
    <xf numFmtId="4" fontId="74" fillId="100" borderId="35" applyNumberFormat="0" applyProtection="0">
      <alignment horizontal="right" vertical="center"/>
    </xf>
    <xf numFmtId="4" fontId="74" fillId="101" borderId="38" applyNumberFormat="0" applyProtection="0">
      <alignment horizontal="right" vertical="center"/>
    </xf>
    <xf numFmtId="4" fontId="74" fillId="100" borderId="35" applyNumberFormat="0" applyProtection="0">
      <alignment horizontal="right" vertical="center"/>
    </xf>
    <xf numFmtId="0" fontId="19" fillId="85" borderId="35" applyNumberFormat="0" applyProtection="0">
      <alignment horizontal="left" vertical="center" indent="1"/>
    </xf>
    <xf numFmtId="4" fontId="28" fillId="34" borderId="38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19" fillId="85" borderId="35" applyNumberFormat="0" applyProtection="0">
      <alignment horizontal="left" vertical="center" indent="1"/>
    </xf>
    <xf numFmtId="0" fontId="28" fillId="87" borderId="38" applyNumberFormat="0" applyProtection="0">
      <alignment horizontal="left" vertical="top" indent="1"/>
    </xf>
    <xf numFmtId="0" fontId="19" fillId="85" borderId="35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9"/>
    <xf numFmtId="4" fontId="79" fillId="100" borderId="35" applyNumberFormat="0" applyProtection="0">
      <alignment horizontal="right" vertical="center"/>
    </xf>
    <xf numFmtId="4" fontId="79" fillId="101" borderId="38" applyNumberFormat="0" applyProtection="0">
      <alignment horizontal="right" vertical="center"/>
    </xf>
    <xf numFmtId="4" fontId="79" fillId="100" borderId="35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2"/>
    <xf numFmtId="38" fontId="50" fillId="0" borderId="42"/>
    <xf numFmtId="38" fontId="23" fillId="0" borderId="37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46" fillId="0" borderId="4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5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9" fillId="0" borderId="0">
      <alignment horizontal="left" wrapText="1"/>
    </xf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30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5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9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6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37" fontId="19" fillId="0" borderId="13" xfId="0" applyNumberFormat="1" applyFont="1" applyFill="1" applyBorder="1"/>
    <xf numFmtId="37" fontId="19" fillId="0" borderId="0" xfId="0" applyNumberFormat="1" applyFont="1" applyFill="1" applyBorder="1"/>
    <xf numFmtId="165" fontId="19" fillId="0" borderId="14" xfId="0" quotePrefix="1" applyNumberFormat="1" applyFont="1" applyFill="1" applyBorder="1" applyAlignment="1">
      <alignment horizontal="left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0" fillId="0" borderId="19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6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37" fontId="19" fillId="0" borderId="47" xfId="0" applyNumberFormat="1" applyFont="1" applyFill="1" applyBorder="1"/>
    <xf numFmtId="37" fontId="19" fillId="0" borderId="37" xfId="0" applyNumberFormat="1" applyFont="1" applyFill="1" applyBorder="1"/>
    <xf numFmtId="165" fontId="22" fillId="0" borderId="48" xfId="0" applyNumberFormat="1" applyFont="1" applyBorder="1"/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6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6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7" xfId="0" applyNumberFormat="1" applyFont="1" applyFill="1" applyBorder="1"/>
    <xf numFmtId="10" fontId="19" fillId="0" borderId="51" xfId="0" applyNumberFormat="1" applyFont="1" applyFill="1" applyBorder="1"/>
    <xf numFmtId="167" fontId="19" fillId="0" borderId="47" xfId="0" applyNumberFormat="1" applyFont="1" applyFill="1" applyBorder="1"/>
    <xf numFmtId="10" fontId="19" fillId="0" borderId="37" xfId="0" applyNumberFormat="1" applyFont="1" applyFill="1" applyBorder="1" applyAlignment="1">
      <alignment horizontal="center"/>
    </xf>
    <xf numFmtId="167" fontId="19" fillId="0" borderId="37" xfId="0" applyNumberFormat="1" applyFont="1" applyFill="1" applyBorder="1"/>
    <xf numFmtId="0" fontId="19" fillId="0" borderId="37" xfId="0" applyFont="1" applyFill="1" applyBorder="1" applyAlignment="1">
      <alignment horizontal="center"/>
    </xf>
    <xf numFmtId="0" fontId="19" fillId="0" borderId="51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6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6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8" xfId="0" applyNumberFormat="1" applyFont="1" applyFill="1" applyBorder="1"/>
    <xf numFmtId="167" fontId="19" fillId="0" borderId="48" xfId="0" applyNumberFormat="1" applyFont="1" applyFill="1" applyBorder="1" applyAlignment="1">
      <alignment horizontal="center"/>
    </xf>
    <xf numFmtId="167" fontId="19" fillId="0" borderId="48" xfId="0" applyNumberFormat="1" applyFont="1" applyFill="1" applyBorder="1"/>
    <xf numFmtId="167" fontId="19" fillId="0" borderId="19" xfId="0" applyNumberFormat="1" applyFont="1" applyFill="1" applyBorder="1" applyAlignment="1">
      <alignment horizontal="center" vertical="center" wrapText="1"/>
    </xf>
    <xf numFmtId="10" fontId="19" fillId="0" borderId="19" xfId="0" quotePrefix="1" applyNumberFormat="1" applyFont="1" applyFill="1" applyBorder="1" applyAlignment="1">
      <alignment horizontal="center" vertical="center" wrapText="1"/>
    </xf>
    <xf numFmtId="167" fontId="19" fillId="0" borderId="19" xfId="0" quotePrefix="1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37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6" xfId="0" applyNumberFormat="1" applyFont="1" applyFill="1" applyBorder="1"/>
    <xf numFmtId="165" fontId="19" fillId="0" borderId="46" xfId="0" quotePrefix="1" applyNumberFormat="1" applyFont="1" applyFill="1" applyBorder="1" applyAlignment="1">
      <alignment horizontal="left"/>
    </xf>
    <xf numFmtId="165" fontId="19" fillId="0" borderId="46" xfId="0" quotePrefix="1" applyNumberFormat="1" applyFont="1" applyBorder="1" applyAlignment="1">
      <alignment horizontal="left"/>
    </xf>
    <xf numFmtId="165" fontId="22" fillId="0" borderId="46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166" fontId="19" fillId="111" borderId="52" xfId="0" applyNumberFormat="1" applyFont="1" applyFill="1" applyBorder="1"/>
    <xf numFmtId="166" fontId="19" fillId="111" borderId="53" xfId="0" applyNumberFormat="1" applyFont="1" applyFill="1" applyBorder="1"/>
    <xf numFmtId="166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0" xfId="0" applyNumberFormat="1" applyFont="1" applyFill="1" applyBorder="1"/>
    <xf numFmtId="37" fontId="19" fillId="111" borderId="56" xfId="0" applyNumberFormat="1" applyFont="1" applyFill="1" applyBorder="1"/>
    <xf numFmtId="167" fontId="19" fillId="111" borderId="57" xfId="0" applyNumberFormat="1" applyFont="1" applyFill="1" applyBorder="1"/>
    <xf numFmtId="37" fontId="19" fillId="111" borderId="58" xfId="0" applyNumberFormat="1" applyFont="1" applyFill="1" applyBorder="1"/>
    <xf numFmtId="166" fontId="19" fillId="111" borderId="55" xfId="0" applyNumberFormat="1" applyFont="1" applyFill="1" applyBorder="1"/>
    <xf numFmtId="166" fontId="19" fillId="111" borderId="56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167" fontId="19" fillId="111" borderId="58" xfId="0" applyNumberFormat="1" applyFont="1" applyFill="1" applyBorder="1"/>
    <xf numFmtId="166" fontId="21" fillId="111" borderId="55" xfId="0" applyNumberFormat="1" applyFont="1" applyFill="1" applyBorder="1"/>
    <xf numFmtId="166" fontId="21" fillId="111" borderId="56" xfId="0" applyNumberFormat="1" applyFont="1" applyFill="1" applyBorder="1"/>
    <xf numFmtId="42" fontId="19" fillId="111" borderId="59" xfId="0" applyNumberFormat="1" applyFont="1" applyFill="1" applyBorder="1"/>
    <xf numFmtId="42" fontId="19" fillId="111" borderId="60" xfId="0" applyNumberFormat="1" applyFont="1" applyFill="1" applyBorder="1"/>
    <xf numFmtId="37" fontId="19" fillId="111" borderId="61" xfId="0" applyNumberFormat="1" applyFont="1" applyFill="1" applyBorder="1"/>
    <xf numFmtId="168" fontId="97" fillId="112" borderId="0" xfId="1689" applyNumberFormat="1" applyFont="1" applyFill="1" applyAlignment="1">
      <alignment horizontal="left"/>
    </xf>
    <xf numFmtId="168" fontId="19" fillId="112" borderId="0" xfId="1689" applyNumberFormat="1" applyFill="1" applyAlignment="1">
      <alignment horizontal="left"/>
    </xf>
    <xf numFmtId="168" fontId="52" fillId="112" borderId="0" xfId="1689" applyNumberFormat="1" applyFont="1" applyFill="1" applyAlignment="1">
      <alignment horizontal="left"/>
    </xf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0" fillId="0" borderId="46" xfId="0" applyNumberFormat="1" applyFont="1" applyBorder="1" applyAlignment="1">
      <alignment vertical="top"/>
    </xf>
    <xf numFmtId="165" fontId="0" fillId="0" borderId="15" xfId="0" applyNumberFormat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1" applyNumberFormat="1" applyFont="1" applyFill="1" applyBorder="1"/>
    <xf numFmtId="167" fontId="19" fillId="111" borderId="57" xfId="1" applyNumberFormat="1" applyFon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37" fontId="0" fillId="111" borderId="61" xfId="0" applyNumberFormat="1" applyFill="1" applyBorder="1"/>
    <xf numFmtId="164" fontId="90" fillId="111" borderId="37" xfId="0" applyNumberFormat="1" applyFont="1" applyFill="1" applyBorder="1" applyAlignment="1">
      <alignment horizontal="right"/>
    </xf>
    <xf numFmtId="164" fontId="91" fillId="111" borderId="37" xfId="0" applyNumberFormat="1" applyFont="1" applyFill="1" applyBorder="1" applyAlignment="1">
      <alignment horizontal="right"/>
    </xf>
    <xf numFmtId="164" fontId="90" fillId="111" borderId="11" xfId="0" applyNumberFormat="1" applyFont="1" applyFill="1" applyBorder="1" applyAlignment="1">
      <alignment horizontal="right"/>
    </xf>
    <xf numFmtId="164" fontId="91" fillId="111" borderId="49" xfId="0" applyNumberFormat="1" applyFont="1" applyFill="1" applyBorder="1" applyAlignment="1">
      <alignment horizontal="right"/>
    </xf>
    <xf numFmtId="164" fontId="90" fillId="111" borderId="50" xfId="0" applyNumberFormat="1" applyFont="1" applyFill="1" applyBorder="1" applyAlignment="1">
      <alignment horizontal="right"/>
    </xf>
    <xf numFmtId="164" fontId="95" fillId="111" borderId="37" xfId="0" applyNumberFormat="1" applyFont="1" applyFill="1" applyBorder="1" applyAlignment="1">
      <alignment horizontal="right"/>
    </xf>
    <xf numFmtId="164" fontId="90" fillId="111" borderId="52" xfId="0" applyNumberFormat="1" applyFont="1" applyFill="1" applyBorder="1" applyAlignment="1">
      <alignment horizontal="right"/>
    </xf>
    <xf numFmtId="164" fontId="90" fillId="111" borderId="53" xfId="0" applyNumberFormat="1" applyFont="1" applyFill="1" applyBorder="1" applyAlignment="1">
      <alignment horizontal="right"/>
    </xf>
    <xf numFmtId="164" fontId="90" fillId="111" borderId="54" xfId="0" applyNumberFormat="1" applyFont="1" applyFill="1" applyBorder="1" applyAlignment="1">
      <alignment horizontal="right"/>
    </xf>
    <xf numFmtId="164" fontId="90" fillId="111" borderId="55" xfId="0" applyNumberFormat="1" applyFont="1" applyFill="1" applyBorder="1" applyAlignment="1">
      <alignment horizontal="right"/>
    </xf>
    <xf numFmtId="164" fontId="90" fillId="111" borderId="0" xfId="0" applyNumberFormat="1" applyFont="1" applyFill="1" applyBorder="1" applyAlignment="1">
      <alignment horizontal="right"/>
    </xf>
    <xf numFmtId="164" fontId="90" fillId="111" borderId="56" xfId="0" applyNumberFormat="1" applyFont="1" applyFill="1" applyBorder="1" applyAlignment="1">
      <alignment horizontal="right"/>
    </xf>
    <xf numFmtId="164" fontId="90" fillId="111" borderId="62" xfId="0" applyNumberFormat="1" applyFont="1" applyFill="1" applyBorder="1" applyAlignment="1">
      <alignment horizontal="right"/>
    </xf>
    <xf numFmtId="164" fontId="90" fillId="111" borderId="63" xfId="0" applyNumberFormat="1" applyFont="1" applyFill="1" applyBorder="1" applyAlignment="1">
      <alignment horizontal="right"/>
    </xf>
    <xf numFmtId="164" fontId="91" fillId="111" borderId="62" xfId="0" applyNumberFormat="1" applyFont="1" applyFill="1" applyBorder="1" applyAlignment="1">
      <alignment horizontal="right"/>
    </xf>
    <xf numFmtId="164" fontId="91" fillId="111" borderId="63" xfId="0" applyNumberFormat="1" applyFont="1" applyFill="1" applyBorder="1" applyAlignment="1">
      <alignment horizontal="right"/>
    </xf>
    <xf numFmtId="164" fontId="90" fillId="111" borderId="57" xfId="0" applyNumberFormat="1" applyFont="1" applyFill="1" applyBorder="1" applyAlignment="1">
      <alignment horizontal="right"/>
    </xf>
    <xf numFmtId="164" fontId="90" fillId="111" borderId="58" xfId="0" applyNumberFormat="1" applyFont="1" applyFill="1" applyBorder="1" applyAlignment="1">
      <alignment horizontal="right"/>
    </xf>
    <xf numFmtId="164" fontId="91" fillId="111" borderId="64" xfId="0" applyNumberFormat="1" applyFont="1" applyFill="1" applyBorder="1" applyAlignment="1">
      <alignment horizontal="right"/>
    </xf>
    <xf numFmtId="164" fontId="91" fillId="111" borderId="65" xfId="0" applyNumberFormat="1" applyFont="1" applyFill="1" applyBorder="1" applyAlignment="1">
      <alignment horizontal="right"/>
    </xf>
    <xf numFmtId="164" fontId="90" fillId="111" borderId="66" xfId="0" applyNumberFormat="1" applyFont="1" applyFill="1" applyBorder="1" applyAlignment="1">
      <alignment horizontal="right"/>
    </xf>
    <xf numFmtId="164" fontId="90" fillId="111" borderId="67" xfId="0" applyNumberFormat="1" applyFont="1" applyFill="1" applyBorder="1" applyAlignment="1">
      <alignment horizontal="right"/>
    </xf>
    <xf numFmtId="164" fontId="95" fillId="111" borderId="0" xfId="0" applyNumberFormat="1" applyFont="1" applyFill="1" applyBorder="1" applyAlignment="1">
      <alignment horizontal="center"/>
    </xf>
    <xf numFmtId="164" fontId="95" fillId="111" borderId="56" xfId="0" applyNumberFormat="1" applyFont="1" applyFill="1" applyBorder="1" applyAlignment="1">
      <alignment horizontal="center"/>
    </xf>
    <xf numFmtId="164" fontId="95" fillId="111" borderId="63" xfId="0" applyNumberFormat="1" applyFont="1" applyFill="1" applyBorder="1" applyAlignment="1">
      <alignment horizontal="right"/>
    </xf>
    <xf numFmtId="164" fontId="91" fillId="111" borderId="59" xfId="0" applyNumberFormat="1" applyFont="1" applyFill="1" applyBorder="1" applyAlignment="1">
      <alignment horizontal="right"/>
    </xf>
    <xf numFmtId="164" fontId="91" fillId="111" borderId="60" xfId="0" applyNumberFormat="1" applyFont="1" applyFill="1" applyBorder="1" applyAlignment="1">
      <alignment horizontal="right"/>
    </xf>
    <xf numFmtId="164" fontId="91" fillId="111" borderId="61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1" borderId="68" xfId="0" applyNumberFormat="1" applyFont="1" applyFill="1" applyBorder="1"/>
    <xf numFmtId="166" fontId="19" fillId="111" borderId="69" xfId="0" applyNumberFormat="1" applyFont="1" applyFill="1" applyBorder="1"/>
    <xf numFmtId="37" fontId="19" fillId="111" borderId="70" xfId="0" applyNumberFormat="1" applyFont="1" applyFill="1" applyBorder="1"/>
    <xf numFmtId="37" fontId="19" fillId="111" borderId="71" xfId="0" applyNumberFormat="1" applyFont="1" applyFill="1" applyBorder="1"/>
    <xf numFmtId="37" fontId="19" fillId="111" borderId="72" xfId="0" applyNumberFormat="1" applyFont="1" applyFill="1" applyBorder="1"/>
    <xf numFmtId="37" fontId="19" fillId="111" borderId="73" xfId="0" applyNumberFormat="1" applyFont="1" applyFill="1" applyBorder="1"/>
    <xf numFmtId="167" fontId="19" fillId="111" borderId="70" xfId="1" applyNumberFormat="1" applyFont="1" applyFill="1" applyBorder="1"/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167" fontId="19" fillId="111" borderId="73" xfId="1" applyNumberFormat="1" applyFont="1" applyFill="1" applyBorder="1"/>
    <xf numFmtId="167" fontId="19" fillId="111" borderId="70" xfId="0" applyNumberFormat="1" applyFont="1" applyFill="1" applyBorder="1"/>
    <xf numFmtId="167" fontId="19" fillId="111" borderId="71" xfId="0" applyNumberFormat="1" applyFont="1" applyFill="1" applyBorder="1"/>
    <xf numFmtId="166" fontId="21" fillId="111" borderId="74" xfId="0" applyNumberFormat="1" applyFont="1" applyFill="1" applyBorder="1"/>
    <xf numFmtId="166" fontId="21" fillId="111" borderId="75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6" xfId="0" applyNumberFormat="1" applyFont="1" applyFill="1" applyBorder="1"/>
    <xf numFmtId="10" fontId="21" fillId="0" borderId="15" xfId="0" applyNumberFormat="1" applyFont="1" applyFill="1" applyBorder="1"/>
    <xf numFmtId="166" fontId="19" fillId="111" borderId="76" xfId="0" applyNumberFormat="1" applyFont="1" applyFill="1" applyBorder="1"/>
    <xf numFmtId="167" fontId="19" fillId="111" borderId="77" xfId="1" applyNumberFormat="1" applyFont="1" applyFill="1" applyBorder="1"/>
    <xf numFmtId="167" fontId="19" fillId="111" borderId="78" xfId="1" applyNumberFormat="1" applyFont="1" applyFill="1" applyBorder="1"/>
    <xf numFmtId="167" fontId="19" fillId="111" borderId="77" xfId="0" applyNumberFormat="1" applyFont="1" applyFill="1" applyBorder="1"/>
    <xf numFmtId="167" fontId="19" fillId="111" borderId="79" xfId="1" applyNumberFormat="1" applyFont="1" applyFill="1" applyBorder="1"/>
    <xf numFmtId="166" fontId="21" fillId="111" borderId="80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6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90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1"/>
    <cellStyle name="_DEM-WP(C) Sumas Proforma 11.5.07" xfId="17"/>
    <cellStyle name="_DEM-WP(C) Westside Hydro Data_051007" xfId="18"/>
    <cellStyle name="_Fuel Prices 4-14" xfId="19"/>
    <cellStyle name="_PC DRAFT 10 15 07" xfId="1692"/>
    <cellStyle name="_Power Cost Value Copy 11.30.05 gas 1.09.06 AURORA at 1.10.06" xfId="20"/>
    <cellStyle name="_Power Costs Rate Year 11-13-07" xfId="1693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4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6"/>
    <cellStyle name="20% - Accent1 27" xfId="1697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8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9"/>
    <cellStyle name="20% - Accent2 27" xfId="1700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1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2"/>
    <cellStyle name="20% - Accent3 27" xfId="170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4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5"/>
    <cellStyle name="20% - Accent4 27" xfId="1706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7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8"/>
    <cellStyle name="20% - Accent5 27" xfId="1709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10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1"/>
    <cellStyle name="20% - Accent6 27" xfId="1712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3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4"/>
    <cellStyle name="40% - Accent1 27" xfId="1715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6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7"/>
    <cellStyle name="40% - Accent2 27" xfId="1718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9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20"/>
    <cellStyle name="40% - Accent3 27" xfId="1721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2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3"/>
    <cellStyle name="40% - Accent4 27" xfId="1724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6"/>
    <cellStyle name="40% - Accent5 27" xfId="1727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8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9"/>
    <cellStyle name="40% - Accent6 27" xfId="1730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1"/>
    <cellStyle name="60% - Accent1 12" xfId="1732"/>
    <cellStyle name="60% - Accent1 13" xfId="1733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4"/>
    <cellStyle name="60% - Accent2 12" xfId="1735"/>
    <cellStyle name="60% - Accent2 13" xfId="1736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7"/>
    <cellStyle name="60% - Accent3 12" xfId="1738"/>
    <cellStyle name="60% - Accent3 13" xfId="1739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40"/>
    <cellStyle name="60% - Accent4 12" xfId="1741"/>
    <cellStyle name="60% - Accent4 13" xfId="174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3"/>
    <cellStyle name="60% - Accent5 12" xfId="1744"/>
    <cellStyle name="60% - Accent5 13" xfId="1745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6"/>
    <cellStyle name="60% - Accent6 12" xfId="1747"/>
    <cellStyle name="60% - Accent6 13" xfId="1748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9"/>
    <cellStyle name="Accent1 45" xfId="1750"/>
    <cellStyle name="Accent1 46" xfId="1751"/>
    <cellStyle name="Accent1 47" xfId="1752"/>
    <cellStyle name="Accent1 48" xfId="1753"/>
    <cellStyle name="Accent1 49" xfId="1754"/>
    <cellStyle name="Accent1 5" xfId="763"/>
    <cellStyle name="Accent1 50" xfId="1755"/>
    <cellStyle name="Accent1 51" xfId="1756"/>
    <cellStyle name="Accent1 52" xfId="1757"/>
    <cellStyle name="Accent1 53" xfId="1758"/>
    <cellStyle name="Accent1 54" xfId="1759"/>
    <cellStyle name="Accent1 55" xfId="1760"/>
    <cellStyle name="Accent1 56" xfId="1761"/>
    <cellStyle name="Accent1 57" xfId="1762"/>
    <cellStyle name="Accent1 58" xfId="1763"/>
    <cellStyle name="Accent1 59" xfId="1764"/>
    <cellStyle name="Accent1 6" xfId="764"/>
    <cellStyle name="Accent1 60" xfId="1765"/>
    <cellStyle name="Accent1 61" xfId="1766"/>
    <cellStyle name="Accent1 62" xfId="1767"/>
    <cellStyle name="Accent1 63" xfId="1768"/>
    <cellStyle name="Accent1 64" xfId="1769"/>
    <cellStyle name="Accent1 65" xfId="1770"/>
    <cellStyle name="Accent1 66" xfId="1771"/>
    <cellStyle name="Accent1 67" xfId="1772"/>
    <cellStyle name="Accent1 68" xfId="1773"/>
    <cellStyle name="Accent1 69" xfId="1774"/>
    <cellStyle name="Accent1 7" xfId="765"/>
    <cellStyle name="Accent1 70" xfId="1775"/>
    <cellStyle name="Accent1 71" xfId="1776"/>
    <cellStyle name="Accent1 72" xfId="1777"/>
    <cellStyle name="Accent1 73" xfId="1778"/>
    <cellStyle name="Accent1 74" xfId="1779"/>
    <cellStyle name="Accent1 75" xfId="1780"/>
    <cellStyle name="Accent1 76" xfId="1781"/>
    <cellStyle name="Accent1 77" xfId="1782"/>
    <cellStyle name="Accent1 78" xfId="1783"/>
    <cellStyle name="Accent1 79" xfId="1784"/>
    <cellStyle name="Accent1 8" xfId="766"/>
    <cellStyle name="Accent1 80" xfId="1785"/>
    <cellStyle name="Accent1 81" xfId="1786"/>
    <cellStyle name="Accent1 82" xfId="1787"/>
    <cellStyle name="Accent1 83" xfId="1788"/>
    <cellStyle name="Accent1 84" xfId="1789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90"/>
    <cellStyle name="Accent2 45" xfId="1791"/>
    <cellStyle name="Accent2 46" xfId="1792"/>
    <cellStyle name="Accent2 47" xfId="1793"/>
    <cellStyle name="Accent2 48" xfId="1794"/>
    <cellStyle name="Accent2 49" xfId="1795"/>
    <cellStyle name="Accent2 5" xfId="809"/>
    <cellStyle name="Accent2 50" xfId="1796"/>
    <cellStyle name="Accent2 51" xfId="1797"/>
    <cellStyle name="Accent2 52" xfId="1798"/>
    <cellStyle name="Accent2 53" xfId="1799"/>
    <cellStyle name="Accent2 54" xfId="1800"/>
    <cellStyle name="Accent2 55" xfId="1801"/>
    <cellStyle name="Accent2 56" xfId="1802"/>
    <cellStyle name="Accent2 57" xfId="1803"/>
    <cellStyle name="Accent2 58" xfId="1804"/>
    <cellStyle name="Accent2 59" xfId="1805"/>
    <cellStyle name="Accent2 6" xfId="810"/>
    <cellStyle name="Accent2 60" xfId="1806"/>
    <cellStyle name="Accent2 61" xfId="1807"/>
    <cellStyle name="Accent2 62" xfId="1808"/>
    <cellStyle name="Accent2 63" xfId="1809"/>
    <cellStyle name="Accent2 64" xfId="1810"/>
    <cellStyle name="Accent2 65" xfId="1811"/>
    <cellStyle name="Accent2 66" xfId="1812"/>
    <cellStyle name="Accent2 67" xfId="1813"/>
    <cellStyle name="Accent2 68" xfId="1814"/>
    <cellStyle name="Accent2 69" xfId="1815"/>
    <cellStyle name="Accent2 7" xfId="811"/>
    <cellStyle name="Accent2 70" xfId="1816"/>
    <cellStyle name="Accent2 71" xfId="1817"/>
    <cellStyle name="Accent2 72" xfId="1818"/>
    <cellStyle name="Accent2 73" xfId="1819"/>
    <cellStyle name="Accent2 74" xfId="1820"/>
    <cellStyle name="Accent2 75" xfId="1821"/>
    <cellStyle name="Accent2 76" xfId="1822"/>
    <cellStyle name="Accent2 77" xfId="1823"/>
    <cellStyle name="Accent2 78" xfId="1824"/>
    <cellStyle name="Accent2 79" xfId="1825"/>
    <cellStyle name="Accent2 8" xfId="812"/>
    <cellStyle name="Accent2 80" xfId="1826"/>
    <cellStyle name="Accent2 81" xfId="1827"/>
    <cellStyle name="Accent2 82" xfId="1828"/>
    <cellStyle name="Accent2 83" xfId="1829"/>
    <cellStyle name="Accent2 84" xfId="1830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1"/>
    <cellStyle name="Accent3 45" xfId="1832"/>
    <cellStyle name="Accent3 46" xfId="1833"/>
    <cellStyle name="Accent3 47" xfId="1834"/>
    <cellStyle name="Accent3 48" xfId="1835"/>
    <cellStyle name="Accent3 49" xfId="1836"/>
    <cellStyle name="Accent3 5" xfId="855"/>
    <cellStyle name="Accent3 50" xfId="1837"/>
    <cellStyle name="Accent3 51" xfId="1838"/>
    <cellStyle name="Accent3 52" xfId="1839"/>
    <cellStyle name="Accent3 53" xfId="1840"/>
    <cellStyle name="Accent3 54" xfId="1841"/>
    <cellStyle name="Accent3 55" xfId="1842"/>
    <cellStyle name="Accent3 56" xfId="1843"/>
    <cellStyle name="Accent3 57" xfId="1844"/>
    <cellStyle name="Accent3 58" xfId="1845"/>
    <cellStyle name="Accent3 59" xfId="1846"/>
    <cellStyle name="Accent3 6" xfId="856"/>
    <cellStyle name="Accent3 60" xfId="1847"/>
    <cellStyle name="Accent3 61" xfId="1848"/>
    <cellStyle name="Accent3 62" xfId="1849"/>
    <cellStyle name="Accent3 63" xfId="1850"/>
    <cellStyle name="Accent3 64" xfId="1851"/>
    <cellStyle name="Accent3 65" xfId="1852"/>
    <cellStyle name="Accent3 66" xfId="1853"/>
    <cellStyle name="Accent3 67" xfId="1854"/>
    <cellStyle name="Accent3 68" xfId="1855"/>
    <cellStyle name="Accent3 69" xfId="1856"/>
    <cellStyle name="Accent3 7" xfId="857"/>
    <cellStyle name="Accent3 70" xfId="1857"/>
    <cellStyle name="Accent3 71" xfId="1858"/>
    <cellStyle name="Accent3 72" xfId="1859"/>
    <cellStyle name="Accent3 73" xfId="1860"/>
    <cellStyle name="Accent3 74" xfId="1861"/>
    <cellStyle name="Accent3 75" xfId="1862"/>
    <cellStyle name="Accent3 76" xfId="1863"/>
    <cellStyle name="Accent3 77" xfId="1864"/>
    <cellStyle name="Accent3 78" xfId="1865"/>
    <cellStyle name="Accent3 79" xfId="1866"/>
    <cellStyle name="Accent3 8" xfId="858"/>
    <cellStyle name="Accent3 80" xfId="1867"/>
    <cellStyle name="Accent3 81" xfId="1868"/>
    <cellStyle name="Accent3 82" xfId="1869"/>
    <cellStyle name="Accent3 83" xfId="1870"/>
    <cellStyle name="Accent3 84" xfId="1871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2"/>
    <cellStyle name="Accent4 45" xfId="1873"/>
    <cellStyle name="Accent4 46" xfId="1874"/>
    <cellStyle name="Accent4 47" xfId="1875"/>
    <cellStyle name="Accent4 48" xfId="1876"/>
    <cellStyle name="Accent4 49" xfId="1877"/>
    <cellStyle name="Accent4 5" xfId="901"/>
    <cellStyle name="Accent4 50" xfId="1878"/>
    <cellStyle name="Accent4 51" xfId="1879"/>
    <cellStyle name="Accent4 52" xfId="1880"/>
    <cellStyle name="Accent4 53" xfId="1881"/>
    <cellStyle name="Accent4 54" xfId="1882"/>
    <cellStyle name="Accent4 55" xfId="1883"/>
    <cellStyle name="Accent4 56" xfId="1884"/>
    <cellStyle name="Accent4 57" xfId="1885"/>
    <cellStyle name="Accent4 58" xfId="1886"/>
    <cellStyle name="Accent4 59" xfId="1887"/>
    <cellStyle name="Accent4 6" xfId="902"/>
    <cellStyle name="Accent4 60" xfId="1888"/>
    <cellStyle name="Accent4 61" xfId="1889"/>
    <cellStyle name="Accent4 62" xfId="1890"/>
    <cellStyle name="Accent4 63" xfId="1891"/>
    <cellStyle name="Accent4 64" xfId="1892"/>
    <cellStyle name="Accent4 65" xfId="1893"/>
    <cellStyle name="Accent4 66" xfId="1894"/>
    <cellStyle name="Accent4 67" xfId="1895"/>
    <cellStyle name="Accent4 68" xfId="1896"/>
    <cellStyle name="Accent4 69" xfId="1897"/>
    <cellStyle name="Accent4 7" xfId="903"/>
    <cellStyle name="Accent4 70" xfId="1898"/>
    <cellStyle name="Accent4 71" xfId="1899"/>
    <cellStyle name="Accent4 72" xfId="1900"/>
    <cellStyle name="Accent4 73" xfId="1901"/>
    <cellStyle name="Accent4 74" xfId="1902"/>
    <cellStyle name="Accent4 75" xfId="1903"/>
    <cellStyle name="Accent4 76" xfId="1904"/>
    <cellStyle name="Accent4 77" xfId="1905"/>
    <cellStyle name="Accent4 78" xfId="1906"/>
    <cellStyle name="Accent4 79" xfId="1907"/>
    <cellStyle name="Accent4 8" xfId="904"/>
    <cellStyle name="Accent4 80" xfId="1908"/>
    <cellStyle name="Accent4 81" xfId="1909"/>
    <cellStyle name="Accent4 82" xfId="1910"/>
    <cellStyle name="Accent4 83" xfId="1911"/>
    <cellStyle name="Accent4 84" xfId="1912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3"/>
    <cellStyle name="Accent5 45" xfId="1914"/>
    <cellStyle name="Accent5 46" xfId="1915"/>
    <cellStyle name="Accent5 47" xfId="1916"/>
    <cellStyle name="Accent5 48" xfId="1917"/>
    <cellStyle name="Accent5 49" xfId="1918"/>
    <cellStyle name="Accent5 5" xfId="947"/>
    <cellStyle name="Accent5 50" xfId="1919"/>
    <cellStyle name="Accent5 51" xfId="1920"/>
    <cellStyle name="Accent5 52" xfId="1921"/>
    <cellStyle name="Accent5 53" xfId="1922"/>
    <cellStyle name="Accent5 54" xfId="1923"/>
    <cellStyle name="Accent5 55" xfId="1924"/>
    <cellStyle name="Accent5 56" xfId="1925"/>
    <cellStyle name="Accent5 57" xfId="1926"/>
    <cellStyle name="Accent5 58" xfId="1927"/>
    <cellStyle name="Accent5 59" xfId="1928"/>
    <cellStyle name="Accent5 6" xfId="948"/>
    <cellStyle name="Accent5 60" xfId="1929"/>
    <cellStyle name="Accent5 61" xfId="1930"/>
    <cellStyle name="Accent5 62" xfId="1931"/>
    <cellStyle name="Accent5 63" xfId="1932"/>
    <cellStyle name="Accent5 64" xfId="1933"/>
    <cellStyle name="Accent5 65" xfId="1934"/>
    <cellStyle name="Accent5 66" xfId="1935"/>
    <cellStyle name="Accent5 67" xfId="1936"/>
    <cellStyle name="Accent5 68" xfId="1937"/>
    <cellStyle name="Accent5 69" xfId="1938"/>
    <cellStyle name="Accent5 7" xfId="949"/>
    <cellStyle name="Accent5 70" xfId="1939"/>
    <cellStyle name="Accent5 71" xfId="1940"/>
    <cellStyle name="Accent5 72" xfId="1941"/>
    <cellStyle name="Accent5 73" xfId="1942"/>
    <cellStyle name="Accent5 74" xfId="1943"/>
    <cellStyle name="Accent5 75" xfId="1944"/>
    <cellStyle name="Accent5 76" xfId="1945"/>
    <cellStyle name="Accent5 77" xfId="1946"/>
    <cellStyle name="Accent5 78" xfId="1947"/>
    <cellStyle name="Accent5 79" xfId="1948"/>
    <cellStyle name="Accent5 8" xfId="950"/>
    <cellStyle name="Accent5 80" xfId="1949"/>
    <cellStyle name="Accent5 81" xfId="1950"/>
    <cellStyle name="Accent5 82" xfId="1951"/>
    <cellStyle name="Accent5 83" xfId="1952"/>
    <cellStyle name="Accent5 84" xfId="1953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4"/>
    <cellStyle name="Accent6 45" xfId="1955"/>
    <cellStyle name="Accent6 46" xfId="1956"/>
    <cellStyle name="Accent6 47" xfId="1957"/>
    <cellStyle name="Accent6 48" xfId="1958"/>
    <cellStyle name="Accent6 49" xfId="1959"/>
    <cellStyle name="Accent6 5" xfId="993"/>
    <cellStyle name="Accent6 50" xfId="1960"/>
    <cellStyle name="Accent6 51" xfId="1961"/>
    <cellStyle name="Accent6 52" xfId="1962"/>
    <cellStyle name="Accent6 53" xfId="1963"/>
    <cellStyle name="Accent6 54" xfId="1964"/>
    <cellStyle name="Accent6 55" xfId="1965"/>
    <cellStyle name="Accent6 56" xfId="1966"/>
    <cellStyle name="Accent6 57" xfId="1967"/>
    <cellStyle name="Accent6 58" xfId="1968"/>
    <cellStyle name="Accent6 59" xfId="1969"/>
    <cellStyle name="Accent6 6" xfId="994"/>
    <cellStyle name="Accent6 60" xfId="1970"/>
    <cellStyle name="Accent6 61" xfId="1971"/>
    <cellStyle name="Accent6 62" xfId="1972"/>
    <cellStyle name="Accent6 63" xfId="1973"/>
    <cellStyle name="Accent6 64" xfId="1974"/>
    <cellStyle name="Accent6 65" xfId="1975"/>
    <cellStyle name="Accent6 66" xfId="1976"/>
    <cellStyle name="Accent6 67" xfId="1977"/>
    <cellStyle name="Accent6 68" xfId="1978"/>
    <cellStyle name="Accent6 69" xfId="1979"/>
    <cellStyle name="Accent6 7" xfId="995"/>
    <cellStyle name="Accent6 70" xfId="1980"/>
    <cellStyle name="Accent6 71" xfId="1981"/>
    <cellStyle name="Accent6 72" xfId="1982"/>
    <cellStyle name="Accent6 73" xfId="1983"/>
    <cellStyle name="Accent6 74" xfId="1984"/>
    <cellStyle name="Accent6 75" xfId="1985"/>
    <cellStyle name="Accent6 76" xfId="1986"/>
    <cellStyle name="Accent6 77" xfId="1987"/>
    <cellStyle name="Accent6 78" xfId="1988"/>
    <cellStyle name="Accent6 79" xfId="1989"/>
    <cellStyle name="Accent6 8" xfId="996"/>
    <cellStyle name="Accent6 80" xfId="1990"/>
    <cellStyle name="Accent6 81" xfId="1991"/>
    <cellStyle name="Accent6 82" xfId="1992"/>
    <cellStyle name="Accent6 83" xfId="1993"/>
    <cellStyle name="Accent6 84" xfId="1994"/>
    <cellStyle name="Accent6 9" xfId="997"/>
    <cellStyle name="Bad 10" xfId="998"/>
    <cellStyle name="Bad 11" xfId="1995"/>
    <cellStyle name="Bad 12" xfId="1996"/>
    <cellStyle name="Bad 13" xfId="1997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8"/>
    <cellStyle name="Calculation 12" xfId="1999"/>
    <cellStyle name="Calculation 13" xfId="200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1"/>
    <cellStyle name="Check Cell 12" xfId="2002"/>
    <cellStyle name="Check Cell 13" xfId="2003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4"/>
    <cellStyle name="Comma 8" xfId="1065"/>
    <cellStyle name="Comma 8 2" xfId="200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6"/>
    <cellStyle name="Explanatory Text 12" xfId="2007"/>
    <cellStyle name="Explanatory Text 13" xfId="2008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9"/>
    <cellStyle name="Good 12" xfId="2010"/>
    <cellStyle name="Good 13" xfId="2011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2"/>
    <cellStyle name="Heading 1 12" xfId="2013"/>
    <cellStyle name="Heading 1 13" xfId="2014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5"/>
    <cellStyle name="Heading 2 12" xfId="2016"/>
    <cellStyle name="Heading 2 13" xfId="2017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8"/>
    <cellStyle name="Heading 3 12" xfId="2019"/>
    <cellStyle name="Heading 3 13" xfId="2020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1"/>
    <cellStyle name="Heading 4 12" xfId="2022"/>
    <cellStyle name="Heading 4 13" xfId="2023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4"/>
    <cellStyle name="Input 45" xfId="2025"/>
    <cellStyle name="Input 46" xfId="2026"/>
    <cellStyle name="Input 47" xfId="2027"/>
    <cellStyle name="Input 48" xfId="2028"/>
    <cellStyle name="Input 49" xfId="2029"/>
    <cellStyle name="Input 5" xfId="1210"/>
    <cellStyle name="Input 50" xfId="2030"/>
    <cellStyle name="Input 51" xfId="2031"/>
    <cellStyle name="Input 52" xfId="2032"/>
    <cellStyle name="Input 53" xfId="2033"/>
    <cellStyle name="Input 54" xfId="2034"/>
    <cellStyle name="Input 55" xfId="2035"/>
    <cellStyle name="Input 56" xfId="2036"/>
    <cellStyle name="Input 57" xfId="2037"/>
    <cellStyle name="Input 58" xfId="2038"/>
    <cellStyle name="Input 59" xfId="2039"/>
    <cellStyle name="Input 6" xfId="1211"/>
    <cellStyle name="Input 60" xfId="2040"/>
    <cellStyle name="Input 61" xfId="2041"/>
    <cellStyle name="Input 62" xfId="2042"/>
    <cellStyle name="Input 63" xfId="2043"/>
    <cellStyle name="Input 64" xfId="2044"/>
    <cellStyle name="Input 65" xfId="2045"/>
    <cellStyle name="Input 66" xfId="2046"/>
    <cellStyle name="Input 67" xfId="2047"/>
    <cellStyle name="Input 68" xfId="2048"/>
    <cellStyle name="Input 69" xfId="2049"/>
    <cellStyle name="Input 7" xfId="1212"/>
    <cellStyle name="Input 70" xfId="2050"/>
    <cellStyle name="Input 71" xfId="2051"/>
    <cellStyle name="Input 72" xfId="2052"/>
    <cellStyle name="Input 73" xfId="2053"/>
    <cellStyle name="Input 74" xfId="2054"/>
    <cellStyle name="Input 75" xfId="2055"/>
    <cellStyle name="Input 76" xfId="2056"/>
    <cellStyle name="Input 77" xfId="2057"/>
    <cellStyle name="Input 78" xfId="2058"/>
    <cellStyle name="Input 79" xfId="2059"/>
    <cellStyle name="Input 8" xfId="1213"/>
    <cellStyle name="Input 80" xfId="2060"/>
    <cellStyle name="Input 81" xfId="2061"/>
    <cellStyle name="Input 82" xfId="2062"/>
    <cellStyle name="Input 83" xfId="2063"/>
    <cellStyle name="Input 84" xfId="2064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5"/>
    <cellStyle name="Linked Cell 12" xfId="2066"/>
    <cellStyle name="Linked Cell 13" xfId="2067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8"/>
    <cellStyle name="Neutral 12" xfId="2069"/>
    <cellStyle name="Neutral 13" xfId="2070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1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2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3"/>
    <cellStyle name="Normal 48" xfId="1378"/>
    <cellStyle name="Normal 48 2" xfId="2074"/>
    <cellStyle name="Normal 49" xfId="1379"/>
    <cellStyle name="Normal 49 2" xfId="2075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6"/>
    <cellStyle name="Normal 54" xfId="2077"/>
    <cellStyle name="Normal 55" xfId="2078"/>
    <cellStyle name="Normal 56" xfId="2079"/>
    <cellStyle name="Normal 57" xfId="2080"/>
    <cellStyle name="Normal 58" xfId="2081"/>
    <cellStyle name="Normal 59" xfId="2082"/>
    <cellStyle name="Normal 6" xfId="1395"/>
    <cellStyle name="Normal 6 2" xfId="1396"/>
    <cellStyle name="Normal 6 3" xfId="1397"/>
    <cellStyle name="Normal 6 3 2" xfId="1398"/>
    <cellStyle name="Normal 60" xfId="2083"/>
    <cellStyle name="Normal 61" xfId="2084"/>
    <cellStyle name="Normal 62" xfId="2085"/>
    <cellStyle name="Normal 63" xfId="2086"/>
    <cellStyle name="Normal 64" xfId="2087"/>
    <cellStyle name="Normal 65" xfId="2088"/>
    <cellStyle name="Normal 66" xfId="2089"/>
    <cellStyle name="Normal 67" xfId="2090"/>
    <cellStyle name="Normal 68" xfId="2091"/>
    <cellStyle name="Normal 69" xfId="2092"/>
    <cellStyle name="Normal 7" xfId="1399"/>
    <cellStyle name="Normal 7 2" xfId="1400"/>
    <cellStyle name="Normal 7 3" xfId="1401"/>
    <cellStyle name="Normal 7 3 2" xfId="1402"/>
    <cellStyle name="Normal 70" xfId="2093"/>
    <cellStyle name="Normal 71" xfId="2094"/>
    <cellStyle name="Normal 72" xfId="2095"/>
    <cellStyle name="Normal 73" xfId="2096"/>
    <cellStyle name="Normal 74" xfId="2097"/>
    <cellStyle name="Normal 75" xfId="2098"/>
    <cellStyle name="Normal 76" xfId="2099"/>
    <cellStyle name="Normal 77" xfId="2100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rmal_Adj 08 - Wild Horse (HC)" xfId="1689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1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2"/>
    <cellStyle name="Note 26" xfId="2103"/>
    <cellStyle name="Note 27" xfId="2104"/>
    <cellStyle name="Note 28" xfId="2105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6"/>
    <cellStyle name="Output 12" xfId="2107"/>
    <cellStyle name="Output 13" xfId="2108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9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10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1"/>
    <cellStyle name="Style 1 3 2" xfId="2112"/>
    <cellStyle name="Style 1 3 2 2" xfId="2113"/>
    <cellStyle name="Style 1 3 3" xfId="2114"/>
    <cellStyle name="Style 1 3 4" xfId="2115"/>
    <cellStyle name="Style 1 4" xfId="2116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7"/>
    <cellStyle name="Title 12" xfId="2118"/>
    <cellStyle name="Title 13" xfId="2119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20"/>
    <cellStyle name="Total 12" xfId="2121"/>
    <cellStyle name="Total 13" xfId="2122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3"/>
    <cellStyle name="Warning Text 12" xfId="2124"/>
    <cellStyle name="Warning Text 13" xfId="2125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H7" sqref="H7"/>
    </sheetView>
  </sheetViews>
  <sheetFormatPr defaultColWidth="9.140625" defaultRowHeight="12.75"/>
  <cols>
    <col min="1" max="16384" width="9.140625" style="111"/>
  </cols>
  <sheetData>
    <row r="3" spans="1:1" ht="30">
      <c r="A3" s="110" t="s">
        <v>421</v>
      </c>
    </row>
    <row r="11" spans="1:1" ht="30">
      <c r="A11" s="110"/>
    </row>
    <row r="13" spans="1:1" ht="30">
      <c r="A13" s="110"/>
    </row>
    <row r="15" spans="1:1" ht="15.75">
      <c r="A15" s="112" t="s">
        <v>422</v>
      </c>
    </row>
    <row r="16" spans="1:1" ht="15.75">
      <c r="A16" s="112" t="s">
        <v>422</v>
      </c>
    </row>
    <row r="17" spans="1:1" ht="15.75">
      <c r="A17" s="112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topLeftCell="A8" zoomScaleNormal="100" workbookViewId="0">
      <selection activeCell="A43" sqref="A43"/>
    </sheetView>
  </sheetViews>
  <sheetFormatPr defaultColWidth="9.140625" defaultRowHeight="15"/>
  <cols>
    <col min="1" max="1" width="40" bestFit="1" customWidth="1"/>
    <col min="2" max="2" width="15" customWidth="1"/>
    <col min="3" max="3" width="14.28515625" customWidth="1"/>
    <col min="4" max="4" width="14.7109375" customWidth="1"/>
  </cols>
  <sheetData>
    <row r="1" spans="1:4">
      <c r="A1" s="17" t="s">
        <v>44</v>
      </c>
      <c r="B1" s="16"/>
      <c r="C1" s="16"/>
      <c r="D1" s="16"/>
    </row>
    <row r="2" spans="1:4">
      <c r="A2" s="17" t="s">
        <v>43</v>
      </c>
      <c r="B2" s="16"/>
      <c r="C2" s="16"/>
      <c r="D2" s="16"/>
    </row>
    <row r="3" spans="1:4">
      <c r="A3" s="181" t="s">
        <v>418</v>
      </c>
      <c r="B3" s="181"/>
      <c r="C3" s="181"/>
      <c r="D3" s="181"/>
    </row>
    <row r="4" spans="1:4">
      <c r="B4" s="16"/>
      <c r="C4" s="16"/>
      <c r="D4" s="16"/>
    </row>
    <row r="5" spans="1:4">
      <c r="A5" s="182" t="s">
        <v>420</v>
      </c>
      <c r="B5" s="182"/>
      <c r="C5" s="182"/>
      <c r="D5" s="182"/>
    </row>
    <row r="6" spans="1:4">
      <c r="A6" s="15"/>
      <c r="B6" s="15"/>
      <c r="C6" s="15"/>
      <c r="D6" s="15"/>
    </row>
    <row r="7" spans="1:4">
      <c r="A7" s="14"/>
      <c r="B7" s="13" t="s">
        <v>42</v>
      </c>
      <c r="C7" s="12" t="s">
        <v>41</v>
      </c>
      <c r="D7" s="11" t="s">
        <v>40</v>
      </c>
    </row>
    <row r="8" spans="1:4" ht="15.75" thickBot="1">
      <c r="A8" s="10" t="s">
        <v>39</v>
      </c>
      <c r="B8" s="9"/>
      <c r="C8" s="9"/>
      <c r="D8" s="8"/>
    </row>
    <row r="9" spans="1:4" ht="15.75" thickTop="1">
      <c r="A9" s="87" t="s">
        <v>1</v>
      </c>
      <c r="B9" s="92">
        <v>202147585.59999901</v>
      </c>
      <c r="C9" s="93">
        <v>104246193.39999899</v>
      </c>
      <c r="D9" s="94">
        <f>SUM(B9:C9)</f>
        <v>306393778.99999797</v>
      </c>
    </row>
    <row r="10" spans="1:4">
      <c r="A10" s="87" t="s">
        <v>2</v>
      </c>
      <c r="B10" s="95">
        <v>35415.230000000003</v>
      </c>
      <c r="C10" s="96">
        <v>0</v>
      </c>
      <c r="D10" s="97">
        <f>SUM(B10:C10)</f>
        <v>35415.230000000003</v>
      </c>
    </row>
    <row r="11" spans="1:4">
      <c r="A11" s="87" t="s">
        <v>3</v>
      </c>
      <c r="B11" s="95">
        <v>11074559.210000001</v>
      </c>
      <c r="C11" s="96">
        <v>0</v>
      </c>
      <c r="D11" s="97">
        <f>SUM(B11:C11)</f>
        <v>11074559.210000001</v>
      </c>
    </row>
    <row r="12" spans="1:4">
      <c r="A12" s="87" t="s">
        <v>4</v>
      </c>
      <c r="B12" s="98">
        <v>2959215.1399999899</v>
      </c>
      <c r="C12" s="83">
        <v>-1198970.1299999901</v>
      </c>
      <c r="D12" s="99">
        <f>SUM(B12:C12)</f>
        <v>1760245.0099999998</v>
      </c>
    </row>
    <row r="13" spans="1:4">
      <c r="A13" s="87" t="s">
        <v>5</v>
      </c>
      <c r="B13" s="100">
        <f>SUM(B9:B12)</f>
        <v>216216775.17999899</v>
      </c>
      <c r="C13" s="84">
        <f>SUM(C9:C12)</f>
        <v>103047223.269999</v>
      </c>
      <c r="D13" s="101">
        <f>SUM(D9:D12)</f>
        <v>319263998.44999796</v>
      </c>
    </row>
    <row r="14" spans="1:4">
      <c r="A14" s="88" t="s">
        <v>38</v>
      </c>
      <c r="B14" s="102"/>
      <c r="C14" s="85"/>
      <c r="D14" s="97"/>
    </row>
    <row r="15" spans="1:4">
      <c r="A15" s="88" t="s">
        <v>37</v>
      </c>
      <c r="B15" s="102"/>
      <c r="C15" s="85"/>
      <c r="D15" s="97"/>
    </row>
    <row r="16" spans="1:4">
      <c r="A16" s="88" t="s">
        <v>36</v>
      </c>
      <c r="B16" s="102"/>
      <c r="C16" s="85"/>
      <c r="D16" s="97"/>
    </row>
    <row r="17" spans="1:4">
      <c r="A17" s="88" t="s">
        <v>35</v>
      </c>
      <c r="B17" s="102"/>
      <c r="C17" s="85"/>
      <c r="D17" s="97"/>
    </row>
    <row r="18" spans="1:4">
      <c r="A18" s="87" t="s">
        <v>6</v>
      </c>
      <c r="B18" s="100">
        <v>16532441.98</v>
      </c>
      <c r="C18" s="84">
        <v>0</v>
      </c>
      <c r="D18" s="101">
        <f>B18+C18</f>
        <v>16532441.98</v>
      </c>
    </row>
    <row r="19" spans="1:4">
      <c r="A19" s="87" t="s">
        <v>7</v>
      </c>
      <c r="B19" s="95">
        <v>53617212.939999998</v>
      </c>
      <c r="C19" s="96">
        <v>36873429.130000003</v>
      </c>
      <c r="D19" s="103">
        <f>B19+C19</f>
        <v>90490642.069999993</v>
      </c>
    </row>
    <row r="20" spans="1:4">
      <c r="A20" s="87" t="s">
        <v>8</v>
      </c>
      <c r="B20" s="95">
        <v>9870283.0699999891</v>
      </c>
      <c r="C20" s="96">
        <v>0</v>
      </c>
      <c r="D20" s="103">
        <f>B20+C20</f>
        <v>9870283.0699999891</v>
      </c>
    </row>
    <row r="21" spans="1:4">
      <c r="A21" s="87" t="s">
        <v>9</v>
      </c>
      <c r="B21" s="98">
        <v>-7482406.5999999996</v>
      </c>
      <c r="C21" s="83">
        <v>0</v>
      </c>
      <c r="D21" s="104">
        <f>B21+C21</f>
        <v>-7482406.5999999996</v>
      </c>
    </row>
    <row r="22" spans="1:4">
      <c r="A22" s="87" t="s">
        <v>10</v>
      </c>
      <c r="B22" s="100">
        <f>SUM(B18:B21)</f>
        <v>72537531.390000001</v>
      </c>
      <c r="C22" s="84">
        <f>SUM(C18:C21)</f>
        <v>36873429.130000003</v>
      </c>
      <c r="D22" s="101">
        <f>SUM(D18:D21)</f>
        <v>109410960.52</v>
      </c>
    </row>
    <row r="23" spans="1:4">
      <c r="A23" s="89" t="s">
        <v>34</v>
      </c>
      <c r="B23" s="102"/>
      <c r="C23" s="85"/>
      <c r="D23" s="97"/>
    </row>
    <row r="24" spans="1:4">
      <c r="A24" s="87" t="s">
        <v>11</v>
      </c>
      <c r="B24" s="100">
        <v>10211632.619999999</v>
      </c>
      <c r="C24" s="84">
        <v>344228.299999999</v>
      </c>
      <c r="D24" s="101">
        <f t="shared" ref="D24:D38" si="0">B24+C24</f>
        <v>10555860.919999998</v>
      </c>
    </row>
    <row r="25" spans="1:4">
      <c r="A25" s="87" t="s">
        <v>12</v>
      </c>
      <c r="B25" s="95">
        <v>1838817.6099999901</v>
      </c>
      <c r="C25" s="96">
        <v>0</v>
      </c>
      <c r="D25" s="103">
        <f t="shared" si="0"/>
        <v>1838817.6099999901</v>
      </c>
    </row>
    <row r="26" spans="1:4">
      <c r="A26" s="87" t="s">
        <v>13</v>
      </c>
      <c r="B26" s="95">
        <v>6587213.7299999902</v>
      </c>
      <c r="C26" s="96">
        <v>5975491.0999999996</v>
      </c>
      <c r="D26" s="103">
        <f t="shared" si="0"/>
        <v>12562704.829999991</v>
      </c>
    </row>
    <row r="27" spans="1:4">
      <c r="A27" s="87" t="s">
        <v>14</v>
      </c>
      <c r="B27" s="95">
        <v>3275810.7545459899</v>
      </c>
      <c r="C27" s="96">
        <v>2120586.3254539901</v>
      </c>
      <c r="D27" s="103">
        <f t="shared" si="0"/>
        <v>5396397.0799999796</v>
      </c>
    </row>
    <row r="28" spans="1:4">
      <c r="A28" s="87" t="s">
        <v>15</v>
      </c>
      <c r="B28" s="95">
        <v>2008963.905637</v>
      </c>
      <c r="C28" s="96">
        <v>837147.39436299901</v>
      </c>
      <c r="D28" s="103">
        <f t="shared" si="0"/>
        <v>2846111.2999999989</v>
      </c>
    </row>
    <row r="29" spans="1:4">
      <c r="A29" s="87" t="s">
        <v>16</v>
      </c>
      <c r="B29" s="95">
        <v>9786295.0099999998</v>
      </c>
      <c r="C29" s="96">
        <v>1705051.12</v>
      </c>
      <c r="D29" s="103">
        <f t="shared" si="0"/>
        <v>11491346.129999999</v>
      </c>
    </row>
    <row r="30" spans="1:4">
      <c r="A30" s="87" t="s">
        <v>17</v>
      </c>
      <c r="B30" s="95">
        <v>12706104.923471</v>
      </c>
      <c r="C30" s="96">
        <v>6076100.1265289998</v>
      </c>
      <c r="D30" s="103">
        <f t="shared" si="0"/>
        <v>18782205.050000001</v>
      </c>
    </row>
    <row r="31" spans="1:4">
      <c r="A31" s="87" t="s">
        <v>18</v>
      </c>
      <c r="B31" s="95">
        <v>23699842.328235898</v>
      </c>
      <c r="C31" s="96">
        <v>11217706.1917639</v>
      </c>
      <c r="D31" s="103">
        <f t="shared" si="0"/>
        <v>34917548.519999802</v>
      </c>
    </row>
    <row r="32" spans="1:4">
      <c r="A32" s="87" t="s">
        <v>19</v>
      </c>
      <c r="B32" s="95">
        <v>5048009.42918</v>
      </c>
      <c r="C32" s="96">
        <v>1469969.03082</v>
      </c>
      <c r="D32" s="103">
        <f t="shared" si="0"/>
        <v>6517978.46</v>
      </c>
    </row>
    <row r="33" spans="1:4">
      <c r="A33" s="87" t="s">
        <v>20</v>
      </c>
      <c r="B33" s="95">
        <v>1696966.5</v>
      </c>
      <c r="C33" s="96">
        <v>0</v>
      </c>
      <c r="D33" s="103">
        <f t="shared" si="0"/>
        <v>1696966.5</v>
      </c>
    </row>
    <row r="34" spans="1:4">
      <c r="A34" s="20" t="s">
        <v>21</v>
      </c>
      <c r="B34" s="95">
        <v>-2807162.72</v>
      </c>
      <c r="C34" s="96">
        <v>-3780.85</v>
      </c>
      <c r="D34" s="103">
        <f t="shared" si="0"/>
        <v>-2810943.5700000003</v>
      </c>
    </row>
    <row r="35" spans="1:4">
      <c r="A35" s="87" t="s">
        <v>33</v>
      </c>
      <c r="B35" s="95">
        <v>9751381.3699999992</v>
      </c>
      <c r="C35" s="96">
        <v>0</v>
      </c>
      <c r="D35" s="103">
        <f t="shared" si="0"/>
        <v>9751381.3699999992</v>
      </c>
    </row>
    <row r="36" spans="1:4">
      <c r="A36" s="20" t="s">
        <v>22</v>
      </c>
      <c r="B36" s="95">
        <v>21272285.505672</v>
      </c>
      <c r="C36" s="96">
        <v>11217924.904328</v>
      </c>
      <c r="D36" s="103">
        <f t="shared" si="0"/>
        <v>32490210.41</v>
      </c>
    </row>
    <row r="37" spans="1:4">
      <c r="A37" s="20" t="s">
        <v>23</v>
      </c>
      <c r="B37" s="95">
        <v>7783723.04</v>
      </c>
      <c r="C37" s="96">
        <v>-1909142.13</v>
      </c>
      <c r="D37" s="103">
        <f t="shared" si="0"/>
        <v>5874580.9100000001</v>
      </c>
    </row>
    <row r="38" spans="1:4">
      <c r="A38" s="20" t="s">
        <v>24</v>
      </c>
      <c r="B38" s="98">
        <v>6121638.7199999904</v>
      </c>
      <c r="C38" s="83">
        <v>9822152.3399999999</v>
      </c>
      <c r="D38" s="104">
        <f t="shared" si="0"/>
        <v>15943791.059999991</v>
      </c>
    </row>
    <row r="39" spans="1:4">
      <c r="A39" s="89" t="s">
        <v>25</v>
      </c>
      <c r="B39" s="100">
        <f>SUM(B22:B38)</f>
        <v>191519054.11674187</v>
      </c>
      <c r="C39" s="84">
        <f>SUM(C22:C38)</f>
        <v>85746862.98325789</v>
      </c>
      <c r="D39" s="101">
        <f>SUM(D22:D38)</f>
        <v>277265917.09999979</v>
      </c>
    </row>
    <row r="40" spans="1:4">
      <c r="A40" s="20"/>
      <c r="B40" s="102"/>
      <c r="C40" s="85"/>
      <c r="D40" s="97"/>
    </row>
    <row r="41" spans="1:4" ht="16.5">
      <c r="A41" s="90" t="s">
        <v>26</v>
      </c>
      <c r="B41" s="105">
        <f>B13-B39</f>
        <v>24697721.063257128</v>
      </c>
      <c r="C41" s="86">
        <f>C13-C39</f>
        <v>17300360.286741108</v>
      </c>
      <c r="D41" s="106">
        <f>D13-D39</f>
        <v>41998081.349998176</v>
      </c>
    </row>
    <row r="42" spans="1:4" ht="15.75" thickBot="1">
      <c r="A42" s="91"/>
      <c r="B42" s="107"/>
      <c r="C42" s="108"/>
      <c r="D42" s="109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topLeftCell="B1" zoomScaleNormal="100" workbookViewId="0">
      <selection activeCell="F3" sqref="F3"/>
    </sheetView>
  </sheetViews>
  <sheetFormatPr defaultColWidth="9.140625" defaultRowHeight="15"/>
  <cols>
    <col min="1" max="1" width="40" bestFit="1" customWidth="1"/>
    <col min="2" max="2" width="17.5703125" style="18" customWidth="1"/>
    <col min="3" max="3" width="15.28515625" style="18" customWidth="1"/>
    <col min="4" max="4" width="15.42578125" style="18" customWidth="1"/>
    <col min="5" max="5" width="14.28515625" style="18" customWidth="1"/>
    <col min="6" max="6" width="13.42578125" style="18" bestFit="1" customWidth="1"/>
    <col min="7" max="7" width="9.140625" style="18"/>
    <col min="8" max="8" width="32.42578125" style="18" customWidth="1"/>
    <col min="9" max="10" width="9.140625" style="18"/>
  </cols>
  <sheetData>
    <row r="1" spans="1:7" customFormat="1" ht="18" customHeight="1">
      <c r="A1" s="17" t="s">
        <v>44</v>
      </c>
      <c r="B1" s="28"/>
      <c r="C1" s="28"/>
      <c r="D1" s="28"/>
      <c r="E1" s="28"/>
      <c r="F1" s="28"/>
      <c r="G1" s="18"/>
    </row>
    <row r="2" spans="1:7" customFormat="1" ht="18" customHeight="1">
      <c r="A2" s="17" t="s">
        <v>47</v>
      </c>
      <c r="B2" s="28"/>
      <c r="C2" s="28"/>
      <c r="D2" s="28"/>
      <c r="E2" s="28"/>
      <c r="F2" s="28"/>
      <c r="G2" s="18"/>
    </row>
    <row r="3" spans="1:7" customFormat="1" ht="18" customHeight="1">
      <c r="A3" s="17" t="str">
        <f>'Allocated (C)'!A3</f>
        <v>FOR THE MONTH ENDED NOVEMBER 30, 2017</v>
      </c>
      <c r="B3" s="28"/>
      <c r="C3" s="28"/>
      <c r="D3" s="28"/>
      <c r="E3" s="28"/>
      <c r="F3" s="28"/>
      <c r="G3" s="18"/>
    </row>
    <row r="4" spans="1:7" customFormat="1" ht="12" customHeight="1">
      <c r="B4" s="18"/>
      <c r="C4" s="18"/>
      <c r="D4" s="18"/>
      <c r="E4" s="18"/>
      <c r="F4" s="18"/>
      <c r="G4" s="18"/>
    </row>
    <row r="5" spans="1:7" customFormat="1" ht="18" customHeight="1">
      <c r="A5" s="14"/>
      <c r="B5" s="27" t="s">
        <v>42</v>
      </c>
      <c r="C5" s="27" t="s">
        <v>41</v>
      </c>
      <c r="D5" s="27" t="s">
        <v>46</v>
      </c>
      <c r="E5" s="27" t="s">
        <v>45</v>
      </c>
      <c r="F5" s="26" t="s">
        <v>40</v>
      </c>
      <c r="G5" s="18"/>
    </row>
    <row r="6" spans="1:7" customFormat="1" ht="18" customHeight="1" thickBot="1">
      <c r="A6" s="25" t="s">
        <v>0</v>
      </c>
      <c r="B6" s="24"/>
      <c r="C6" s="24"/>
      <c r="D6" s="24"/>
      <c r="E6" s="24"/>
      <c r="F6" s="23"/>
      <c r="G6" s="18"/>
    </row>
    <row r="7" spans="1:7" customFormat="1" ht="18" customHeight="1" thickTop="1">
      <c r="A7" s="89" t="s">
        <v>39</v>
      </c>
      <c r="B7" s="117"/>
      <c r="C7" s="118"/>
      <c r="D7" s="118"/>
      <c r="E7" s="118"/>
      <c r="F7" s="119"/>
      <c r="G7" s="18"/>
    </row>
    <row r="8" spans="1:7" customFormat="1" ht="18" customHeight="1">
      <c r="A8" s="20" t="s">
        <v>1</v>
      </c>
      <c r="B8" s="100">
        <v>202147585.59999901</v>
      </c>
      <c r="C8" s="84">
        <v>104246193.39999899</v>
      </c>
      <c r="D8" s="84">
        <v>0</v>
      </c>
      <c r="E8" s="84">
        <v>0</v>
      </c>
      <c r="F8" s="101">
        <f>SUM(B8:E8)</f>
        <v>306393778.99999797</v>
      </c>
      <c r="G8" s="19"/>
    </row>
    <row r="9" spans="1:7" customFormat="1" ht="18" customHeight="1">
      <c r="A9" s="20" t="s">
        <v>2</v>
      </c>
      <c r="B9" s="120">
        <v>35415.230000000003</v>
      </c>
      <c r="C9" s="113">
        <v>0</v>
      </c>
      <c r="D9" s="113">
        <v>0</v>
      </c>
      <c r="E9" s="113">
        <v>0</v>
      </c>
      <c r="F9" s="103">
        <f>SUM(B9:E9)</f>
        <v>35415.230000000003</v>
      </c>
      <c r="G9" s="19"/>
    </row>
    <row r="10" spans="1:7" customFormat="1" ht="18" customHeight="1">
      <c r="A10" s="20" t="s">
        <v>3</v>
      </c>
      <c r="B10" s="120">
        <v>11074559.210000001</v>
      </c>
      <c r="C10" s="113">
        <v>0</v>
      </c>
      <c r="D10" s="113">
        <v>0</v>
      </c>
      <c r="E10" s="113">
        <v>0</v>
      </c>
      <c r="F10" s="103">
        <f>SUM(B10:E10)</f>
        <v>11074559.210000001</v>
      </c>
      <c r="G10" s="19"/>
    </row>
    <row r="11" spans="1:7" customFormat="1" ht="18" customHeight="1">
      <c r="A11" s="20" t="s">
        <v>4</v>
      </c>
      <c r="B11" s="121">
        <v>2959215.1399999899</v>
      </c>
      <c r="C11" s="114">
        <v>-1198970.1299999901</v>
      </c>
      <c r="D11" s="114">
        <v>0</v>
      </c>
      <c r="E11" s="114">
        <v>0</v>
      </c>
      <c r="F11" s="104">
        <f>SUM(B11:E11)</f>
        <v>1760245.0099999998</v>
      </c>
      <c r="G11" s="19"/>
    </row>
    <row r="12" spans="1:7" customFormat="1" ht="18" customHeight="1">
      <c r="A12" s="20" t="s">
        <v>5</v>
      </c>
      <c r="B12" s="100">
        <f>SUM(B8:B11)</f>
        <v>216216775.17999899</v>
      </c>
      <c r="C12" s="84">
        <f>SUM(C8:C11)</f>
        <v>103047223.269999</v>
      </c>
      <c r="D12" s="84">
        <f>SUM(D8:D11)</f>
        <v>0</v>
      </c>
      <c r="E12" s="84">
        <f>SUM(E8:E11)</f>
        <v>0</v>
      </c>
      <c r="F12" s="101">
        <f>SUM(F8:F11)</f>
        <v>319263998.44999796</v>
      </c>
      <c r="G12" s="19"/>
    </row>
    <row r="13" spans="1:7" customFormat="1" ht="18" customHeight="1">
      <c r="A13" s="89" t="s">
        <v>38</v>
      </c>
      <c r="B13" s="102"/>
      <c r="C13" s="85"/>
      <c r="D13" s="85"/>
      <c r="E13" s="85"/>
      <c r="F13" s="97"/>
      <c r="G13" s="19"/>
    </row>
    <row r="14" spans="1:7" customFormat="1" ht="18" customHeight="1">
      <c r="A14" s="89" t="s">
        <v>37</v>
      </c>
      <c r="B14" s="102"/>
      <c r="C14" s="85"/>
      <c r="D14" s="85"/>
      <c r="E14" s="85"/>
      <c r="F14" s="97"/>
      <c r="G14" s="19"/>
    </row>
    <row r="15" spans="1:7" customFormat="1" ht="18" customHeight="1">
      <c r="A15" s="89" t="s">
        <v>36</v>
      </c>
      <c r="B15" s="102"/>
      <c r="C15" s="85"/>
      <c r="D15" s="85"/>
      <c r="E15" s="85"/>
      <c r="F15" s="97"/>
      <c r="G15" s="19"/>
    </row>
    <row r="16" spans="1:7" customFormat="1" ht="18" customHeight="1">
      <c r="A16" s="89" t="s">
        <v>35</v>
      </c>
      <c r="B16" s="102"/>
      <c r="C16" s="85"/>
      <c r="D16" s="85"/>
      <c r="E16" s="85"/>
      <c r="F16" s="97"/>
      <c r="G16" s="19"/>
    </row>
    <row r="17" spans="1:7" customFormat="1" ht="18" customHeight="1">
      <c r="A17" s="20" t="s">
        <v>6</v>
      </c>
      <c r="B17" s="100">
        <v>16532441.98</v>
      </c>
      <c r="C17" s="84">
        <v>0</v>
      </c>
      <c r="D17" s="84">
        <v>0</v>
      </c>
      <c r="E17" s="84">
        <v>0</v>
      </c>
      <c r="F17" s="101">
        <f>SUM(B17:E17)</f>
        <v>16532441.98</v>
      </c>
      <c r="G17" s="19"/>
    </row>
    <row r="18" spans="1:7" customFormat="1" ht="18" customHeight="1">
      <c r="A18" s="20" t="s">
        <v>7</v>
      </c>
      <c r="B18" s="95">
        <v>53617212.939999998</v>
      </c>
      <c r="C18" s="96">
        <v>36873429.130000003</v>
      </c>
      <c r="D18" s="96">
        <v>0</v>
      </c>
      <c r="E18" s="96">
        <v>0</v>
      </c>
      <c r="F18" s="103">
        <f>SUM(B18:E18)</f>
        <v>90490642.069999993</v>
      </c>
      <c r="G18" s="19"/>
    </row>
    <row r="19" spans="1:7" customFormat="1" ht="18" customHeight="1">
      <c r="A19" s="20" t="s">
        <v>8</v>
      </c>
      <c r="B19" s="95">
        <v>9870283.0699999891</v>
      </c>
      <c r="C19" s="96">
        <v>0</v>
      </c>
      <c r="D19" s="96">
        <v>0</v>
      </c>
      <c r="E19" s="96">
        <v>0</v>
      </c>
      <c r="F19" s="103">
        <f>SUM(B19:E19)</f>
        <v>9870283.0699999891</v>
      </c>
      <c r="G19" s="19"/>
    </row>
    <row r="20" spans="1:7" customFormat="1" ht="18" customHeight="1">
      <c r="A20" s="20" t="s">
        <v>9</v>
      </c>
      <c r="B20" s="98">
        <v>-7482406.5999999996</v>
      </c>
      <c r="C20" s="83">
        <v>0</v>
      </c>
      <c r="D20" s="83">
        <v>0</v>
      </c>
      <c r="E20" s="83">
        <v>0</v>
      </c>
      <c r="F20" s="104">
        <f>SUM(B20:E20)</f>
        <v>-7482406.5999999996</v>
      </c>
      <c r="G20" s="19"/>
    </row>
    <row r="21" spans="1:7" customFormat="1" ht="18" customHeight="1">
      <c r="A21" s="20" t="s">
        <v>10</v>
      </c>
      <c r="B21" s="100">
        <f>SUM(B17:B20)</f>
        <v>72537531.390000001</v>
      </c>
      <c r="C21" s="84">
        <f>SUM(C17:C20)</f>
        <v>36873429.130000003</v>
      </c>
      <c r="D21" s="84">
        <f>SUM(D17:D20)</f>
        <v>0</v>
      </c>
      <c r="E21" s="84">
        <f>SUM(E17:E20)</f>
        <v>0</v>
      </c>
      <c r="F21" s="101">
        <f>SUM(F17:F20)</f>
        <v>109410960.52</v>
      </c>
      <c r="G21" s="19"/>
    </row>
    <row r="22" spans="1:7" customFormat="1" ht="18" customHeight="1">
      <c r="A22" s="89" t="s">
        <v>34</v>
      </c>
      <c r="B22" s="102"/>
      <c r="C22" s="85"/>
      <c r="D22" s="85"/>
      <c r="E22" s="85"/>
      <c r="F22" s="97"/>
      <c r="G22" s="19"/>
    </row>
    <row r="23" spans="1:7" customFormat="1" ht="18" customHeight="1">
      <c r="A23" s="20" t="s">
        <v>11</v>
      </c>
      <c r="B23" s="100">
        <v>10211632.619999999</v>
      </c>
      <c r="C23" s="84">
        <v>344228.299999999</v>
      </c>
      <c r="D23" s="84">
        <v>0</v>
      </c>
      <c r="E23" s="84">
        <v>0</v>
      </c>
      <c r="F23" s="101">
        <f t="shared" ref="F23:F37" si="0">SUM(B23:E23)</f>
        <v>10555860.919999998</v>
      </c>
      <c r="G23" s="19"/>
    </row>
    <row r="24" spans="1:7" customFormat="1" ht="18" customHeight="1">
      <c r="A24" s="20" t="s">
        <v>12</v>
      </c>
      <c r="B24" s="95">
        <v>1838817.6099999901</v>
      </c>
      <c r="C24" s="96">
        <v>0</v>
      </c>
      <c r="D24" s="96">
        <v>0</v>
      </c>
      <c r="E24" s="96">
        <v>0</v>
      </c>
      <c r="F24" s="103">
        <f t="shared" si="0"/>
        <v>1838817.6099999901</v>
      </c>
      <c r="G24" s="19"/>
    </row>
    <row r="25" spans="1:7" customFormat="1" ht="18" customHeight="1">
      <c r="A25" s="20" t="s">
        <v>13</v>
      </c>
      <c r="B25" s="95">
        <v>6587213.7299999902</v>
      </c>
      <c r="C25" s="96">
        <v>5975491.0999999996</v>
      </c>
      <c r="D25" s="96">
        <v>0</v>
      </c>
      <c r="E25" s="96">
        <v>0</v>
      </c>
      <c r="F25" s="103">
        <f t="shared" si="0"/>
        <v>12562704.829999991</v>
      </c>
      <c r="G25" s="19"/>
    </row>
    <row r="26" spans="1:7" customFormat="1" ht="18" customHeight="1">
      <c r="A26" s="87" t="s">
        <v>14</v>
      </c>
      <c r="B26" s="95">
        <v>1707920.71</v>
      </c>
      <c r="C26" s="96">
        <v>997967.99</v>
      </c>
      <c r="D26" s="96">
        <v>2690508.3799999901</v>
      </c>
      <c r="E26" s="96">
        <v>0</v>
      </c>
      <c r="F26" s="103">
        <f t="shared" si="0"/>
        <v>5396397.0799999908</v>
      </c>
      <c r="G26" s="19"/>
    </row>
    <row r="27" spans="1:7" customFormat="1" ht="18" customHeight="1">
      <c r="A27" s="20" t="s">
        <v>15</v>
      </c>
      <c r="B27" s="95">
        <v>1882323.68</v>
      </c>
      <c r="C27" s="96">
        <v>745780.69</v>
      </c>
      <c r="D27" s="96">
        <v>218006.929999999</v>
      </c>
      <c r="E27" s="96">
        <v>0</v>
      </c>
      <c r="F27" s="103">
        <f t="shared" si="0"/>
        <v>2846111.2999999989</v>
      </c>
      <c r="G27" s="19"/>
    </row>
    <row r="28" spans="1:7" customFormat="1" ht="18" customHeight="1">
      <c r="A28" s="20" t="s">
        <v>16</v>
      </c>
      <c r="B28" s="95">
        <v>9786295.0099999998</v>
      </c>
      <c r="C28" s="96">
        <v>1705051.12</v>
      </c>
      <c r="D28" s="96">
        <v>0</v>
      </c>
      <c r="E28" s="96">
        <v>0</v>
      </c>
      <c r="F28" s="103">
        <f t="shared" si="0"/>
        <v>11491346.129999999</v>
      </c>
      <c r="G28" s="19"/>
    </row>
    <row r="29" spans="1:7" customFormat="1" ht="18" customHeight="1">
      <c r="A29" s="87" t="s">
        <v>17</v>
      </c>
      <c r="B29" s="95">
        <v>3736670.19</v>
      </c>
      <c r="C29" s="96">
        <v>1488834.6299999901</v>
      </c>
      <c r="D29" s="96">
        <v>13556700.23</v>
      </c>
      <c r="E29" s="96">
        <v>0</v>
      </c>
      <c r="F29" s="103">
        <f t="shared" si="0"/>
        <v>18782205.04999999</v>
      </c>
      <c r="G29" s="19"/>
    </row>
    <row r="30" spans="1:7" customFormat="1" ht="18" customHeight="1">
      <c r="A30" s="20" t="s">
        <v>18</v>
      </c>
      <c r="B30" s="95">
        <v>22278122.539999899</v>
      </c>
      <c r="C30" s="96">
        <v>10499570.789999999</v>
      </c>
      <c r="D30" s="96">
        <v>2139855.19</v>
      </c>
      <c r="E30" s="96">
        <v>0</v>
      </c>
      <c r="F30" s="103">
        <f t="shared" si="0"/>
        <v>34917548.519999899</v>
      </c>
      <c r="G30" s="19"/>
    </row>
    <row r="31" spans="1:7" customFormat="1" ht="18" customHeight="1">
      <c r="A31" s="20" t="s">
        <v>19</v>
      </c>
      <c r="B31" s="95">
        <v>2689940.25</v>
      </c>
      <c r="C31" s="96">
        <v>278867.26</v>
      </c>
      <c r="D31" s="96">
        <v>3549170.95</v>
      </c>
      <c r="E31" s="96">
        <v>0</v>
      </c>
      <c r="F31" s="103">
        <f t="shared" si="0"/>
        <v>6517978.46</v>
      </c>
      <c r="G31" s="19"/>
    </row>
    <row r="32" spans="1:7" customFormat="1" ht="18" customHeight="1">
      <c r="A32" s="20" t="s">
        <v>20</v>
      </c>
      <c r="B32" s="95">
        <v>1696966.5</v>
      </c>
      <c r="C32" s="96">
        <v>0</v>
      </c>
      <c r="D32" s="96">
        <v>0</v>
      </c>
      <c r="E32" s="96">
        <v>0</v>
      </c>
      <c r="F32" s="103">
        <f t="shared" si="0"/>
        <v>1696966.5</v>
      </c>
      <c r="G32" s="19"/>
    </row>
    <row r="33" spans="1:8" customFormat="1" ht="18" customHeight="1">
      <c r="A33" s="87" t="s">
        <v>21</v>
      </c>
      <c r="B33" s="95">
        <v>-2807162.72</v>
      </c>
      <c r="C33" s="96">
        <v>-3780.85</v>
      </c>
      <c r="D33" s="96">
        <v>0</v>
      </c>
      <c r="E33" s="96">
        <v>0</v>
      </c>
      <c r="F33" s="103">
        <f t="shared" si="0"/>
        <v>-2810943.5700000003</v>
      </c>
      <c r="G33" s="19"/>
      <c r="H33" s="18"/>
    </row>
    <row r="34" spans="1:8" customFormat="1" ht="18" customHeight="1">
      <c r="A34" s="87" t="s">
        <v>33</v>
      </c>
      <c r="B34" s="95">
        <v>9751381.3699999992</v>
      </c>
      <c r="C34" s="96">
        <v>0</v>
      </c>
      <c r="D34" s="96">
        <v>0</v>
      </c>
      <c r="E34" s="96">
        <v>0</v>
      </c>
      <c r="F34" s="103">
        <f t="shared" si="0"/>
        <v>9751381.3699999992</v>
      </c>
      <c r="G34" s="19"/>
      <c r="H34" s="18"/>
    </row>
    <row r="35" spans="1:8" customFormat="1" ht="18" customHeight="1">
      <c r="A35" s="20" t="s">
        <v>22</v>
      </c>
      <c r="B35" s="95">
        <v>20923190.890000001</v>
      </c>
      <c r="C35" s="96">
        <v>11041591.140000001</v>
      </c>
      <c r="D35" s="96">
        <v>525428.38</v>
      </c>
      <c r="E35" s="96">
        <v>0</v>
      </c>
      <c r="F35" s="103">
        <f t="shared" si="0"/>
        <v>32490210.41</v>
      </c>
      <c r="G35" s="19"/>
      <c r="H35" s="18"/>
    </row>
    <row r="36" spans="1:8" customFormat="1" ht="18" customHeight="1">
      <c r="A36" s="20" t="s">
        <v>23</v>
      </c>
      <c r="B36" s="95">
        <v>7783723.04</v>
      </c>
      <c r="C36" s="96">
        <v>-1909142.13</v>
      </c>
      <c r="D36" s="96">
        <v>0</v>
      </c>
      <c r="E36" s="96">
        <v>0</v>
      </c>
      <c r="F36" s="103">
        <f t="shared" si="0"/>
        <v>5874580.9100000001</v>
      </c>
      <c r="G36" s="19"/>
      <c r="H36" s="18"/>
    </row>
    <row r="37" spans="1:8" customFormat="1" ht="18" customHeight="1">
      <c r="A37" s="20" t="s">
        <v>24</v>
      </c>
      <c r="B37" s="98">
        <v>6121638.7199999904</v>
      </c>
      <c r="C37" s="83">
        <v>9822152.3399999999</v>
      </c>
      <c r="D37" s="83">
        <v>0</v>
      </c>
      <c r="E37" s="83">
        <v>0</v>
      </c>
      <c r="F37" s="104">
        <f t="shared" si="0"/>
        <v>15943791.059999991</v>
      </c>
      <c r="G37" s="19"/>
      <c r="H37" s="18"/>
    </row>
    <row r="38" spans="1:8" customFormat="1" ht="18" customHeight="1">
      <c r="A38" s="89" t="s">
        <v>25</v>
      </c>
      <c r="B38" s="100">
        <f>SUM(B21:B37)</f>
        <v>176726205.52999991</v>
      </c>
      <c r="C38" s="84">
        <f>SUM(C21:C37)</f>
        <v>77860041.50999999</v>
      </c>
      <c r="D38" s="84">
        <f>SUM(D21:D37)</f>
        <v>22679670.059999987</v>
      </c>
      <c r="E38" s="84">
        <f>SUM(E21:E37)</f>
        <v>0</v>
      </c>
      <c r="F38" s="101">
        <f>SUM(F21:F37)</f>
        <v>277265917.09999985</v>
      </c>
      <c r="G38" s="19"/>
      <c r="H38" s="18"/>
    </row>
    <row r="39" spans="1:8" customFormat="1" ht="12" customHeight="1">
      <c r="A39" s="20"/>
      <c r="B39" s="102"/>
      <c r="C39" s="85"/>
      <c r="D39" s="85"/>
      <c r="E39" s="85"/>
      <c r="F39" s="97"/>
      <c r="G39" s="19"/>
      <c r="H39" s="18"/>
    </row>
    <row r="40" spans="1:8" customFormat="1" ht="18" customHeight="1">
      <c r="A40" s="90" t="s">
        <v>26</v>
      </c>
      <c r="B40" s="100">
        <f>B12-B38</f>
        <v>39490569.649999082</v>
      </c>
      <c r="C40" s="84">
        <f>C12-C38</f>
        <v>25187181.759999007</v>
      </c>
      <c r="D40" s="84">
        <f>D12-D38</f>
        <v>-22679670.059999987</v>
      </c>
      <c r="E40" s="84">
        <f>E12-E38</f>
        <v>0</v>
      </c>
      <c r="F40" s="101">
        <f>F12-F38</f>
        <v>41998081.349998116</v>
      </c>
      <c r="G40" s="19"/>
      <c r="H40" s="22"/>
    </row>
    <row r="41" spans="1:8" customFormat="1" ht="13.5" customHeight="1">
      <c r="A41" s="20"/>
      <c r="B41" s="102"/>
      <c r="C41" s="85"/>
      <c r="D41" s="85"/>
      <c r="E41" s="85"/>
      <c r="F41" s="97"/>
      <c r="G41" s="19"/>
      <c r="H41" s="18"/>
    </row>
    <row r="42" spans="1:8" customFormat="1" ht="18" customHeight="1">
      <c r="A42" s="90" t="s">
        <v>27</v>
      </c>
      <c r="B42" s="102"/>
      <c r="C42" s="85"/>
      <c r="D42" s="85"/>
      <c r="E42" s="85"/>
      <c r="F42" s="97"/>
      <c r="G42" s="19"/>
      <c r="H42" s="18"/>
    </row>
    <row r="43" spans="1:8" customFormat="1" ht="18" customHeight="1">
      <c r="A43" s="20" t="s">
        <v>28</v>
      </c>
      <c r="B43" s="100">
        <v>0</v>
      </c>
      <c r="C43" s="84">
        <v>0</v>
      </c>
      <c r="D43" s="84">
        <v>0</v>
      </c>
      <c r="E43" s="84">
        <v>-8790174.8200000003</v>
      </c>
      <c r="F43" s="101">
        <f>SUM(B43:E43)</f>
        <v>-8790174.8200000003</v>
      </c>
      <c r="G43" s="19"/>
      <c r="H43" s="18"/>
    </row>
    <row r="44" spans="1:8" customFormat="1" ht="18" customHeight="1">
      <c r="A44" s="20" t="s">
        <v>29</v>
      </c>
      <c r="B44" s="95">
        <v>0</v>
      </c>
      <c r="C44" s="96">
        <v>0</v>
      </c>
      <c r="D44" s="96">
        <v>0</v>
      </c>
      <c r="E44" s="96">
        <v>18965291.879999999</v>
      </c>
      <c r="F44" s="103">
        <f>SUM(B44:E44)</f>
        <v>18965291.879999999</v>
      </c>
      <c r="G44" s="19"/>
      <c r="H44" s="18"/>
    </row>
    <row r="45" spans="1:8" customFormat="1" ht="18" customHeight="1">
      <c r="A45" s="20" t="s">
        <v>30</v>
      </c>
      <c r="B45" s="98">
        <v>0</v>
      </c>
      <c r="C45" s="83">
        <v>0</v>
      </c>
      <c r="D45" s="83">
        <v>0</v>
      </c>
      <c r="E45" s="83">
        <v>0</v>
      </c>
      <c r="F45" s="104">
        <v>0</v>
      </c>
      <c r="G45" s="19"/>
      <c r="H45" s="18"/>
    </row>
    <row r="46" spans="1:8" customFormat="1" ht="18" customHeight="1">
      <c r="A46" s="90" t="s">
        <v>31</v>
      </c>
      <c r="B46" s="100">
        <f>SUM(B43:B45)</f>
        <v>0</v>
      </c>
      <c r="C46" s="84">
        <f>SUM(C43:C45)</f>
        <v>0</v>
      </c>
      <c r="D46" s="84">
        <f>SUM(D43:D45)</f>
        <v>0</v>
      </c>
      <c r="E46" s="84">
        <f>SUM(E43:E45)</f>
        <v>10175117.059999999</v>
      </c>
      <c r="F46" s="101">
        <f>SUM(F43:F45)</f>
        <v>10175117.059999999</v>
      </c>
      <c r="G46" s="19"/>
      <c r="H46" s="18"/>
    </row>
    <row r="47" spans="1:8" customFormat="1" ht="18" customHeight="1">
      <c r="A47" s="20"/>
      <c r="B47" s="102"/>
      <c r="C47" s="85"/>
      <c r="D47" s="85"/>
      <c r="E47" s="85"/>
      <c r="F47" s="97"/>
      <c r="G47" s="19"/>
      <c r="H47" s="18"/>
    </row>
    <row r="48" spans="1:8" customFormat="1" ht="18" customHeight="1">
      <c r="A48" s="115" t="s">
        <v>32</v>
      </c>
      <c r="B48" s="105">
        <f>B40-B46</f>
        <v>39490569.649999082</v>
      </c>
      <c r="C48" s="86">
        <f>C40-C46</f>
        <v>25187181.759999007</v>
      </c>
      <c r="D48" s="86">
        <f>D40-D46</f>
        <v>-22679670.059999987</v>
      </c>
      <c r="E48" s="86">
        <f>E40-E46</f>
        <v>-10175117.059999999</v>
      </c>
      <c r="F48" s="106">
        <f>F40-F46</f>
        <v>31822964.289998118</v>
      </c>
      <c r="G48" s="19"/>
      <c r="H48" s="18"/>
    </row>
    <row r="49" spans="1:7" customFormat="1" ht="9.9499999999999993" customHeight="1" thickBot="1">
      <c r="A49" s="116"/>
      <c r="B49" s="122"/>
      <c r="C49" s="123"/>
      <c r="D49" s="123"/>
      <c r="E49" s="123"/>
      <c r="F49" s="124"/>
      <c r="G49" s="19"/>
    </row>
    <row r="50" spans="1:7" customFormat="1" ht="18" customHeight="1" thickTop="1">
      <c r="B50" s="18"/>
      <c r="C50" s="18"/>
      <c r="D50" s="18"/>
      <c r="E50" s="18"/>
      <c r="F50" s="18"/>
      <c r="G50" s="19"/>
    </row>
    <row r="51" spans="1:7" customFormat="1" ht="18" customHeight="1">
      <c r="B51" s="18"/>
      <c r="C51" s="18"/>
      <c r="D51" s="18"/>
      <c r="E51" s="18"/>
      <c r="F51" s="18"/>
      <c r="G51" s="19"/>
    </row>
    <row r="52" spans="1:7" customFormat="1" ht="18" customHeight="1">
      <c r="B52" s="18"/>
      <c r="C52" s="18"/>
      <c r="D52" s="18"/>
      <c r="E52" s="18"/>
      <c r="F52" s="18"/>
      <c r="G52" s="19"/>
    </row>
    <row r="53" spans="1:7" customFormat="1" ht="18" customHeight="1">
      <c r="B53" s="18"/>
      <c r="C53" s="18"/>
      <c r="D53" s="18"/>
      <c r="E53" s="18"/>
      <c r="F53" s="18"/>
      <c r="G53" s="19"/>
    </row>
    <row r="54" spans="1:7" customFormat="1" ht="18" customHeight="1">
      <c r="B54" s="18"/>
      <c r="C54" s="18"/>
      <c r="D54" s="18"/>
      <c r="E54" s="18"/>
      <c r="F54" s="18"/>
      <c r="G54" s="19"/>
    </row>
    <row r="55" spans="1:7" customFormat="1" ht="18" customHeight="1">
      <c r="B55" s="18"/>
      <c r="C55" s="18"/>
      <c r="D55" s="18"/>
      <c r="E55" s="18"/>
      <c r="F55" s="18"/>
      <c r="G55" s="19"/>
    </row>
    <row r="56" spans="1:7" customFormat="1" ht="18" customHeight="1">
      <c r="B56" s="18"/>
      <c r="C56" s="18"/>
      <c r="D56" s="18"/>
      <c r="E56" s="18"/>
      <c r="F56" s="18"/>
      <c r="G56" s="19"/>
    </row>
    <row r="57" spans="1:7" customFormat="1" ht="18" customHeight="1">
      <c r="B57" s="18"/>
      <c r="C57" s="18"/>
      <c r="D57" s="18"/>
      <c r="E57" s="18"/>
      <c r="F57" s="18"/>
      <c r="G57" s="19"/>
    </row>
    <row r="58" spans="1:7" customFormat="1" ht="18" customHeight="1">
      <c r="B58" s="18"/>
      <c r="C58" s="18"/>
      <c r="D58" s="18"/>
      <c r="E58" s="18"/>
      <c r="F58" s="18"/>
      <c r="G58" s="19"/>
    </row>
    <row r="59" spans="1:7" customFormat="1" ht="18" customHeight="1">
      <c r="B59" s="18"/>
      <c r="C59" s="18"/>
      <c r="D59" s="18"/>
      <c r="E59" s="18"/>
      <c r="F59" s="18"/>
      <c r="G59" s="19"/>
    </row>
    <row r="60" spans="1:7" customFormat="1" ht="18" customHeight="1">
      <c r="B60" s="18"/>
      <c r="C60" s="18"/>
      <c r="D60" s="18"/>
      <c r="E60" s="18"/>
      <c r="F60" s="18"/>
      <c r="G60" s="19"/>
    </row>
    <row r="61" spans="1:7" customFormat="1" ht="18" customHeight="1">
      <c r="B61" s="18"/>
      <c r="C61" s="18"/>
      <c r="D61" s="18"/>
      <c r="E61" s="18"/>
      <c r="F61" s="18"/>
      <c r="G61" s="19"/>
    </row>
    <row r="62" spans="1:7" customFormat="1" ht="18" customHeight="1">
      <c r="B62" s="18"/>
      <c r="C62" s="18"/>
      <c r="D62" s="18"/>
      <c r="E62" s="18"/>
      <c r="F62" s="18"/>
      <c r="G62" s="19"/>
    </row>
    <row r="63" spans="1:7" customFormat="1" ht="18" customHeight="1">
      <c r="B63" s="18"/>
      <c r="C63" s="18"/>
      <c r="D63" s="18"/>
      <c r="E63" s="18"/>
      <c r="F63" s="18"/>
      <c r="G63" s="19"/>
    </row>
    <row r="64" spans="1:7" customFormat="1" ht="18" customHeight="1">
      <c r="B64" s="18"/>
      <c r="C64" s="18"/>
      <c r="D64" s="18"/>
      <c r="E64" s="18"/>
      <c r="F64" s="18"/>
      <c r="G64" s="19"/>
    </row>
    <row r="65" spans="7:7" customFormat="1" ht="18" customHeight="1">
      <c r="G65" s="19"/>
    </row>
    <row r="66" spans="7:7" customFormat="1" ht="18" customHeight="1">
      <c r="G66" s="19"/>
    </row>
    <row r="67" spans="7:7" customFormat="1" ht="18" customHeight="1">
      <c r="G67" s="19"/>
    </row>
    <row r="68" spans="7:7" customFormat="1" ht="18" customHeight="1">
      <c r="G68" s="19"/>
    </row>
    <row r="69" spans="7:7" customFormat="1" ht="18" customHeight="1">
      <c r="G69" s="19"/>
    </row>
  </sheetData>
  <pageMargins left="0.7" right="0.7" top="0.75" bottom="0.75" header="0.3" footer="0.3"/>
  <pageSetup scale="7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9"/>
  <sheetViews>
    <sheetView topLeftCell="A9" zoomScaleNormal="100" workbookViewId="0">
      <selection activeCell="B9" sqref="B9:I327"/>
    </sheetView>
  </sheetViews>
  <sheetFormatPr defaultColWidth="8.85546875" defaultRowHeight="11.25" outlineLevelCol="1"/>
  <cols>
    <col min="1" max="1" width="45.42578125" style="3" customWidth="1"/>
    <col min="2" max="4" width="10.7109375" style="4" customWidth="1"/>
    <col min="5" max="5" width="16.42578125" style="4" hidden="1" customWidth="1" outlineLevel="1"/>
    <col min="6" max="6" width="13.28515625" style="4" hidden="1" customWidth="1" outlineLevel="1"/>
    <col min="7" max="8" width="10.7109375" style="4" hidden="1" customWidth="1" outlineLevel="1"/>
    <col min="9" max="9" width="10.7109375" style="4" customWidth="1" collapsed="1"/>
    <col min="10" max="16384" width="8.85546875" style="4"/>
  </cols>
  <sheetData>
    <row r="1" spans="1:9" ht="12.75">
      <c r="A1" s="183" t="s">
        <v>44</v>
      </c>
      <c r="B1" s="183"/>
      <c r="C1" s="183"/>
      <c r="D1" s="183"/>
      <c r="E1" s="183"/>
      <c r="F1" s="183"/>
      <c r="G1" s="183"/>
      <c r="H1" s="183"/>
      <c r="I1" s="183"/>
    </row>
    <row r="2" spans="1:9" ht="12.75">
      <c r="A2" s="183" t="s">
        <v>48</v>
      </c>
      <c r="B2" s="183"/>
      <c r="C2" s="183"/>
      <c r="D2" s="183"/>
      <c r="E2" s="183"/>
      <c r="F2" s="183"/>
      <c r="G2" s="183"/>
      <c r="H2" s="183"/>
      <c r="I2" s="183"/>
    </row>
    <row r="3" spans="1:9" ht="12.75">
      <c r="A3" s="183" t="str">
        <f>'Allocated (C)'!A3</f>
        <v>FOR THE MONTH ENDED NOVEMBER 30, 2017</v>
      </c>
      <c r="B3" s="183"/>
      <c r="C3" s="183"/>
      <c r="D3" s="183"/>
      <c r="E3" s="183"/>
      <c r="F3" s="183"/>
      <c r="G3" s="183"/>
      <c r="H3" s="183"/>
      <c r="I3" s="183"/>
    </row>
    <row r="4" spans="1:9" s="2" customFormat="1" ht="12">
      <c r="A4" s="29" t="s">
        <v>49</v>
      </c>
      <c r="B4" s="30" t="s">
        <v>42</v>
      </c>
      <c r="C4" s="30" t="s">
        <v>50</v>
      </c>
      <c r="D4" s="30" t="s">
        <v>46</v>
      </c>
      <c r="E4" s="30" t="s">
        <v>51</v>
      </c>
      <c r="F4" s="30" t="s">
        <v>52</v>
      </c>
      <c r="G4" s="30" t="s">
        <v>53</v>
      </c>
      <c r="H4" s="30" t="s">
        <v>54</v>
      </c>
      <c r="I4" s="30" t="s">
        <v>55</v>
      </c>
    </row>
    <row r="5" spans="1:9" s="2" customFormat="1">
      <c r="A5" s="1"/>
    </row>
    <row r="6" spans="1:9">
      <c r="A6" s="81" t="s">
        <v>419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8" spans="1:9" ht="12.75" thickBot="1">
      <c r="A8" s="31" t="s">
        <v>56</v>
      </c>
    </row>
    <row r="9" spans="1:9" ht="12.75" thickTop="1">
      <c r="A9" s="32" t="s">
        <v>57</v>
      </c>
      <c r="B9" s="131"/>
      <c r="C9" s="132"/>
      <c r="D9" s="132"/>
      <c r="E9" s="132"/>
      <c r="F9" s="132"/>
      <c r="G9" s="132"/>
      <c r="H9" s="132"/>
      <c r="I9" s="133"/>
    </row>
    <row r="10" spans="1:9" ht="12">
      <c r="A10" s="33" t="s">
        <v>58</v>
      </c>
      <c r="B10" s="134">
        <v>115205638.56999999</v>
      </c>
      <c r="C10" s="135">
        <v>0</v>
      </c>
      <c r="D10" s="135">
        <v>0</v>
      </c>
      <c r="E10" s="135">
        <v>0</v>
      </c>
      <c r="F10" s="135">
        <v>0</v>
      </c>
      <c r="G10" s="135">
        <v>115205638.56999999</v>
      </c>
      <c r="H10" s="135">
        <v>0</v>
      </c>
      <c r="I10" s="136">
        <f>SUM(G10:H10)</f>
        <v>115205638.56999999</v>
      </c>
    </row>
    <row r="11" spans="1:9" ht="12">
      <c r="A11" s="33" t="s">
        <v>59</v>
      </c>
      <c r="B11" s="134">
        <v>85405265.329999894</v>
      </c>
      <c r="C11" s="135">
        <v>0</v>
      </c>
      <c r="D11" s="135">
        <v>0</v>
      </c>
      <c r="E11" s="135">
        <v>0</v>
      </c>
      <c r="F11" s="135">
        <v>0</v>
      </c>
      <c r="G11" s="135">
        <v>85405265.329999894</v>
      </c>
      <c r="H11" s="135">
        <v>0</v>
      </c>
      <c r="I11" s="136">
        <f t="shared" ref="I11:I15" si="0">SUM(G11:H11)</f>
        <v>85405265.329999894</v>
      </c>
    </row>
    <row r="12" spans="1:9" ht="12">
      <c r="A12" s="33" t="s">
        <v>60</v>
      </c>
      <c r="B12" s="134">
        <v>1536681.7</v>
      </c>
      <c r="C12" s="135">
        <v>0</v>
      </c>
      <c r="D12" s="135">
        <v>0</v>
      </c>
      <c r="E12" s="135">
        <v>0</v>
      </c>
      <c r="F12" s="135">
        <v>0</v>
      </c>
      <c r="G12" s="135">
        <v>1536681.7</v>
      </c>
      <c r="H12" s="135">
        <v>0</v>
      </c>
      <c r="I12" s="136">
        <f t="shared" si="0"/>
        <v>1536681.7</v>
      </c>
    </row>
    <row r="13" spans="1:9" ht="12">
      <c r="A13" s="33" t="s">
        <v>61</v>
      </c>
      <c r="B13" s="134">
        <v>0</v>
      </c>
      <c r="C13" s="135">
        <v>73913234.980000004</v>
      </c>
      <c r="D13" s="135">
        <v>0</v>
      </c>
      <c r="E13" s="135">
        <v>0</v>
      </c>
      <c r="F13" s="135">
        <v>0</v>
      </c>
      <c r="G13" s="135">
        <v>0</v>
      </c>
      <c r="H13" s="135">
        <v>73913234.980000004</v>
      </c>
      <c r="I13" s="136">
        <f t="shared" si="0"/>
        <v>73913234.980000004</v>
      </c>
    </row>
    <row r="14" spans="1:9" ht="12">
      <c r="A14" s="33" t="s">
        <v>62</v>
      </c>
      <c r="B14" s="134">
        <v>0</v>
      </c>
      <c r="C14" s="135">
        <v>28558773.839999899</v>
      </c>
      <c r="D14" s="135">
        <v>0</v>
      </c>
      <c r="E14" s="135">
        <v>0</v>
      </c>
      <c r="F14" s="135">
        <v>0</v>
      </c>
      <c r="G14" s="135">
        <v>0</v>
      </c>
      <c r="H14" s="135">
        <v>28558773.839999899</v>
      </c>
      <c r="I14" s="136">
        <f t="shared" si="0"/>
        <v>28558773.839999899</v>
      </c>
    </row>
    <row r="15" spans="1:9" ht="12">
      <c r="A15" s="33" t="s">
        <v>63</v>
      </c>
      <c r="B15" s="134">
        <v>0</v>
      </c>
      <c r="C15" s="135">
        <v>1774184.5799999901</v>
      </c>
      <c r="D15" s="135">
        <v>0</v>
      </c>
      <c r="E15" s="135">
        <v>0</v>
      </c>
      <c r="F15" s="135">
        <v>0</v>
      </c>
      <c r="G15" s="135">
        <v>0</v>
      </c>
      <c r="H15" s="135">
        <v>1774184.5799999901</v>
      </c>
      <c r="I15" s="136">
        <f t="shared" si="0"/>
        <v>1774184.5799999901</v>
      </c>
    </row>
    <row r="16" spans="1:9" ht="12">
      <c r="A16" s="33" t="s">
        <v>64</v>
      </c>
      <c r="B16" s="137">
        <f>SUM(B10:B15)</f>
        <v>202147585.59999987</v>
      </c>
      <c r="C16" s="125">
        <f t="shared" ref="C16:I16" si="1">SUM(C10:C15)</f>
        <v>104246193.39999989</v>
      </c>
      <c r="D16" s="125">
        <f t="shared" si="1"/>
        <v>0</v>
      </c>
      <c r="E16" s="125">
        <f t="shared" si="1"/>
        <v>0</v>
      </c>
      <c r="F16" s="125">
        <f t="shared" si="1"/>
        <v>0</v>
      </c>
      <c r="G16" s="125">
        <f t="shared" si="1"/>
        <v>202147585.59999987</v>
      </c>
      <c r="H16" s="125">
        <f t="shared" si="1"/>
        <v>104246193.39999989</v>
      </c>
      <c r="I16" s="138">
        <f t="shared" si="1"/>
        <v>306393778.99999976</v>
      </c>
    </row>
    <row r="17" spans="1:9" ht="12">
      <c r="A17" s="32" t="s">
        <v>65</v>
      </c>
      <c r="B17" s="134"/>
      <c r="C17" s="135"/>
      <c r="D17" s="135"/>
      <c r="E17" s="135"/>
      <c r="F17" s="135"/>
      <c r="G17" s="135"/>
      <c r="H17" s="135"/>
      <c r="I17" s="136"/>
    </row>
    <row r="18" spans="1:9" ht="12">
      <c r="A18" s="33" t="s">
        <v>66</v>
      </c>
      <c r="B18" s="134">
        <v>35415.230000000003</v>
      </c>
      <c r="C18" s="135">
        <v>0</v>
      </c>
      <c r="D18" s="135">
        <v>0</v>
      </c>
      <c r="E18" s="135">
        <v>0</v>
      </c>
      <c r="F18" s="135">
        <v>0</v>
      </c>
      <c r="G18" s="135">
        <v>35415.230000000003</v>
      </c>
      <c r="H18" s="135">
        <v>0</v>
      </c>
      <c r="I18" s="136">
        <f t="shared" ref="I18" si="2">SUM(G18:H18)</f>
        <v>35415.230000000003</v>
      </c>
    </row>
    <row r="19" spans="1:9" ht="12">
      <c r="A19" s="33" t="s">
        <v>67</v>
      </c>
      <c r="B19" s="137">
        <f>SUM(B18)</f>
        <v>35415.230000000003</v>
      </c>
      <c r="C19" s="125">
        <f t="shared" ref="C19:I19" si="3">SUM(C18)</f>
        <v>0</v>
      </c>
      <c r="D19" s="125">
        <f t="shared" si="3"/>
        <v>0</v>
      </c>
      <c r="E19" s="125">
        <f t="shared" si="3"/>
        <v>0</v>
      </c>
      <c r="F19" s="125">
        <f t="shared" si="3"/>
        <v>0</v>
      </c>
      <c r="G19" s="125">
        <f t="shared" si="3"/>
        <v>35415.230000000003</v>
      </c>
      <c r="H19" s="125">
        <f t="shared" si="3"/>
        <v>0</v>
      </c>
      <c r="I19" s="138">
        <f t="shared" si="3"/>
        <v>35415.230000000003</v>
      </c>
    </row>
    <row r="20" spans="1:9" ht="12">
      <c r="A20" s="32" t="s">
        <v>68</v>
      </c>
      <c r="B20" s="134"/>
      <c r="C20" s="135"/>
      <c r="D20" s="135"/>
      <c r="E20" s="135"/>
      <c r="F20" s="135"/>
      <c r="G20" s="135"/>
      <c r="H20" s="135"/>
      <c r="I20" s="136"/>
    </row>
    <row r="21" spans="1:9" ht="12">
      <c r="A21" s="33" t="s">
        <v>69</v>
      </c>
      <c r="B21" s="134">
        <v>5611698.54</v>
      </c>
      <c r="C21" s="135">
        <v>0</v>
      </c>
      <c r="D21" s="135">
        <v>0</v>
      </c>
      <c r="E21" s="135">
        <v>0</v>
      </c>
      <c r="F21" s="135">
        <v>0</v>
      </c>
      <c r="G21" s="135">
        <v>5611698.54</v>
      </c>
      <c r="H21" s="135">
        <v>0</v>
      </c>
      <c r="I21" s="136">
        <f t="shared" ref="I21:I22" si="4">SUM(G21:H21)</f>
        <v>5611698.54</v>
      </c>
    </row>
    <row r="22" spans="1:9" ht="12">
      <c r="A22" s="33" t="s">
        <v>70</v>
      </c>
      <c r="B22" s="134">
        <v>5462860.6699999999</v>
      </c>
      <c r="C22" s="135">
        <v>0</v>
      </c>
      <c r="D22" s="135">
        <v>0</v>
      </c>
      <c r="E22" s="135">
        <v>0</v>
      </c>
      <c r="F22" s="135">
        <v>0</v>
      </c>
      <c r="G22" s="135">
        <v>5462860.6699999999</v>
      </c>
      <c r="H22" s="135">
        <v>0</v>
      </c>
      <c r="I22" s="136">
        <f t="shared" si="4"/>
        <v>5462860.6699999999</v>
      </c>
    </row>
    <row r="23" spans="1:9" ht="12">
      <c r="A23" s="33" t="s">
        <v>71</v>
      </c>
      <c r="B23" s="137">
        <f>SUM(B21:B22)</f>
        <v>11074559.210000001</v>
      </c>
      <c r="C23" s="125">
        <f t="shared" ref="C23:I23" si="5">SUM(C21:C22)</f>
        <v>0</v>
      </c>
      <c r="D23" s="125">
        <f t="shared" si="5"/>
        <v>0</v>
      </c>
      <c r="E23" s="125">
        <f t="shared" si="5"/>
        <v>0</v>
      </c>
      <c r="F23" s="125">
        <f t="shared" si="5"/>
        <v>0</v>
      </c>
      <c r="G23" s="125">
        <f t="shared" si="5"/>
        <v>11074559.210000001</v>
      </c>
      <c r="H23" s="125">
        <f t="shared" si="5"/>
        <v>0</v>
      </c>
      <c r="I23" s="138">
        <f t="shared" si="5"/>
        <v>11074559.210000001</v>
      </c>
    </row>
    <row r="24" spans="1:9" ht="12">
      <c r="A24" s="32" t="s">
        <v>72</v>
      </c>
      <c r="B24" s="134"/>
      <c r="C24" s="135"/>
      <c r="D24" s="135"/>
      <c r="E24" s="135"/>
      <c r="F24" s="135"/>
      <c r="G24" s="135"/>
      <c r="H24" s="135"/>
      <c r="I24" s="136"/>
    </row>
    <row r="25" spans="1:9" ht="12">
      <c r="A25" s="33" t="s">
        <v>73</v>
      </c>
      <c r="B25" s="134">
        <v>0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6">
        <v>0</v>
      </c>
    </row>
    <row r="26" spans="1:9" ht="12">
      <c r="A26" s="33" t="s">
        <v>74</v>
      </c>
      <c r="B26" s="134">
        <v>181227.28</v>
      </c>
      <c r="C26" s="135">
        <v>0</v>
      </c>
      <c r="D26" s="135">
        <v>0</v>
      </c>
      <c r="E26" s="135">
        <v>0</v>
      </c>
      <c r="F26" s="135">
        <v>0</v>
      </c>
      <c r="G26" s="135">
        <v>181227.28</v>
      </c>
      <c r="H26" s="135">
        <v>0</v>
      </c>
      <c r="I26" s="136">
        <f t="shared" ref="I26:I36" si="6">SUM(G26:H26)</f>
        <v>181227.28</v>
      </c>
    </row>
    <row r="27" spans="1:9" ht="12">
      <c r="A27" s="33" t="s">
        <v>75</v>
      </c>
      <c r="B27" s="134">
        <v>980763.78999999899</v>
      </c>
      <c r="C27" s="135">
        <v>0</v>
      </c>
      <c r="D27" s="135">
        <v>0</v>
      </c>
      <c r="E27" s="135">
        <v>0</v>
      </c>
      <c r="F27" s="135">
        <v>0</v>
      </c>
      <c r="G27" s="135">
        <v>980763.78999999899</v>
      </c>
      <c r="H27" s="135">
        <v>0</v>
      </c>
      <c r="I27" s="136">
        <f t="shared" si="6"/>
        <v>980763.78999999899</v>
      </c>
    </row>
    <row r="28" spans="1:9" ht="12">
      <c r="A28" s="33" t="s">
        <v>76</v>
      </c>
      <c r="B28" s="134">
        <v>1472891.4</v>
      </c>
      <c r="C28" s="135">
        <v>0</v>
      </c>
      <c r="D28" s="135">
        <v>0</v>
      </c>
      <c r="E28" s="135">
        <v>0</v>
      </c>
      <c r="F28" s="135">
        <v>0</v>
      </c>
      <c r="G28" s="135">
        <v>1472891.4</v>
      </c>
      <c r="H28" s="135">
        <v>0</v>
      </c>
      <c r="I28" s="136">
        <f t="shared" si="6"/>
        <v>1472891.4</v>
      </c>
    </row>
    <row r="29" spans="1:9" ht="12">
      <c r="A29" s="33" t="s">
        <v>77</v>
      </c>
      <c r="B29" s="134">
        <v>685404.69</v>
      </c>
      <c r="C29" s="135">
        <v>0</v>
      </c>
      <c r="D29" s="135">
        <v>0</v>
      </c>
      <c r="E29" s="135">
        <v>0</v>
      </c>
      <c r="F29" s="135">
        <v>0</v>
      </c>
      <c r="G29" s="135">
        <v>685404.69</v>
      </c>
      <c r="H29" s="135">
        <v>0</v>
      </c>
      <c r="I29" s="136">
        <f t="shared" si="6"/>
        <v>685404.69</v>
      </c>
    </row>
    <row r="30" spans="1:9" ht="12">
      <c r="A30" s="33" t="s">
        <v>78</v>
      </c>
      <c r="B30" s="134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6">
        <f t="shared" si="6"/>
        <v>0</v>
      </c>
    </row>
    <row r="31" spans="1:9" ht="12">
      <c r="A31" s="33" t="s">
        <v>79</v>
      </c>
      <c r="B31" s="134">
        <v>-361072.02</v>
      </c>
      <c r="C31" s="135">
        <v>0</v>
      </c>
      <c r="D31" s="135">
        <v>0</v>
      </c>
      <c r="E31" s="135">
        <v>0</v>
      </c>
      <c r="F31" s="135">
        <v>0</v>
      </c>
      <c r="G31" s="135">
        <v>-361072.02</v>
      </c>
      <c r="H31" s="135">
        <v>0</v>
      </c>
      <c r="I31" s="136">
        <f t="shared" si="6"/>
        <v>-361072.02</v>
      </c>
    </row>
    <row r="32" spans="1:9" ht="12">
      <c r="A32" s="33" t="s">
        <v>80</v>
      </c>
      <c r="B32" s="134">
        <v>0</v>
      </c>
      <c r="C32" s="135">
        <v>58493.58</v>
      </c>
      <c r="D32" s="135">
        <v>0</v>
      </c>
      <c r="E32" s="135">
        <v>0</v>
      </c>
      <c r="F32" s="135">
        <v>0</v>
      </c>
      <c r="G32" s="135">
        <v>0</v>
      </c>
      <c r="H32" s="135">
        <v>58493.58</v>
      </c>
      <c r="I32" s="136">
        <f t="shared" si="6"/>
        <v>58493.58</v>
      </c>
    </row>
    <row r="33" spans="1:9" ht="12">
      <c r="A33" s="33" t="s">
        <v>81</v>
      </c>
      <c r="B33" s="134">
        <v>0</v>
      </c>
      <c r="C33" s="135">
        <v>274353.33</v>
      </c>
      <c r="D33" s="135">
        <v>0</v>
      </c>
      <c r="E33" s="135">
        <v>0</v>
      </c>
      <c r="F33" s="135">
        <v>0</v>
      </c>
      <c r="G33" s="135">
        <v>0</v>
      </c>
      <c r="H33" s="135">
        <v>274353.33</v>
      </c>
      <c r="I33" s="136">
        <f t="shared" si="6"/>
        <v>274353.33</v>
      </c>
    </row>
    <row r="34" spans="1:9" ht="12">
      <c r="A34" s="33" t="s">
        <v>82</v>
      </c>
      <c r="B34" s="134">
        <v>0</v>
      </c>
      <c r="C34" s="135">
        <v>81668.75</v>
      </c>
      <c r="D34" s="135">
        <v>0</v>
      </c>
      <c r="E34" s="135">
        <v>0</v>
      </c>
      <c r="F34" s="135">
        <v>0</v>
      </c>
      <c r="G34" s="135">
        <v>0</v>
      </c>
      <c r="H34" s="135">
        <v>81668.75</v>
      </c>
      <c r="I34" s="136">
        <f t="shared" si="6"/>
        <v>81668.75</v>
      </c>
    </row>
    <row r="35" spans="1:9" ht="12">
      <c r="A35" s="33" t="s">
        <v>83</v>
      </c>
      <c r="B35" s="134">
        <v>0</v>
      </c>
      <c r="C35" s="135">
        <v>555598.84</v>
      </c>
      <c r="D35" s="135">
        <v>0</v>
      </c>
      <c r="E35" s="135">
        <v>0</v>
      </c>
      <c r="F35" s="135">
        <v>0</v>
      </c>
      <c r="G35" s="135">
        <v>0</v>
      </c>
      <c r="H35" s="135">
        <v>555598.84</v>
      </c>
      <c r="I35" s="136">
        <f t="shared" si="6"/>
        <v>555598.84</v>
      </c>
    </row>
    <row r="36" spans="1:9" ht="12">
      <c r="A36" s="33" t="s">
        <v>84</v>
      </c>
      <c r="B36" s="134">
        <v>0</v>
      </c>
      <c r="C36" s="135">
        <v>-2169084.6299999901</v>
      </c>
      <c r="D36" s="135">
        <v>0</v>
      </c>
      <c r="E36" s="135">
        <v>0</v>
      </c>
      <c r="F36" s="135">
        <v>0</v>
      </c>
      <c r="G36" s="135">
        <v>0</v>
      </c>
      <c r="H36" s="135">
        <v>-2169084.6299999901</v>
      </c>
      <c r="I36" s="136">
        <f t="shared" si="6"/>
        <v>-2169084.6299999901</v>
      </c>
    </row>
    <row r="37" spans="1:9" ht="12">
      <c r="A37" s="33" t="s">
        <v>85</v>
      </c>
      <c r="B37" s="137">
        <f>SUM(B25:B36)</f>
        <v>2959215.1399999987</v>
      </c>
      <c r="C37" s="125">
        <f t="shared" ref="C37:I37" si="7">SUM(C25:C36)</f>
        <v>-1198970.1299999901</v>
      </c>
      <c r="D37" s="125">
        <f t="shared" si="7"/>
        <v>0</v>
      </c>
      <c r="E37" s="125">
        <f t="shared" si="7"/>
        <v>0</v>
      </c>
      <c r="F37" s="125">
        <f t="shared" si="7"/>
        <v>0</v>
      </c>
      <c r="G37" s="125">
        <f t="shared" si="7"/>
        <v>2959215.1399999987</v>
      </c>
      <c r="H37" s="125">
        <f t="shared" si="7"/>
        <v>-1198970.1299999901</v>
      </c>
      <c r="I37" s="138">
        <f t="shared" si="7"/>
        <v>1760245.0100000086</v>
      </c>
    </row>
    <row r="38" spans="1:9" ht="12">
      <c r="A38" s="31" t="s">
        <v>86</v>
      </c>
      <c r="B38" s="139">
        <f>B16+B19+B23+B37</f>
        <v>216216775.17999986</v>
      </c>
      <c r="C38" s="126">
        <f t="shared" ref="C38:I38" si="8">C16+C19+C23+C37</f>
        <v>103047223.26999989</v>
      </c>
      <c r="D38" s="126">
        <f t="shared" si="8"/>
        <v>0</v>
      </c>
      <c r="E38" s="126">
        <f t="shared" si="8"/>
        <v>0</v>
      </c>
      <c r="F38" s="126">
        <f t="shared" si="8"/>
        <v>0</v>
      </c>
      <c r="G38" s="126">
        <f t="shared" si="8"/>
        <v>216216775.17999986</v>
      </c>
      <c r="H38" s="126">
        <f t="shared" si="8"/>
        <v>103047223.26999989</v>
      </c>
      <c r="I38" s="140">
        <f t="shared" si="8"/>
        <v>319263998.44999975</v>
      </c>
    </row>
    <row r="39" spans="1:9" ht="12">
      <c r="A39" s="33"/>
      <c r="B39" s="134"/>
      <c r="C39" s="135"/>
      <c r="D39" s="135"/>
      <c r="E39" s="135"/>
      <c r="F39" s="135"/>
      <c r="G39" s="135"/>
      <c r="H39" s="135"/>
      <c r="I39" s="136"/>
    </row>
    <row r="40" spans="1:9" ht="12">
      <c r="A40" s="31" t="s">
        <v>87</v>
      </c>
      <c r="B40" s="134"/>
      <c r="C40" s="135"/>
      <c r="D40" s="135"/>
      <c r="E40" s="135"/>
      <c r="F40" s="135"/>
      <c r="G40" s="135"/>
      <c r="H40" s="135"/>
      <c r="I40" s="136"/>
    </row>
    <row r="41" spans="1:9" ht="12">
      <c r="A41" s="32" t="s">
        <v>88</v>
      </c>
      <c r="B41" s="134"/>
      <c r="C41" s="135"/>
      <c r="D41" s="135"/>
      <c r="E41" s="135"/>
      <c r="F41" s="135"/>
      <c r="G41" s="135"/>
      <c r="H41" s="135"/>
      <c r="I41" s="136"/>
    </row>
    <row r="42" spans="1:9" ht="12">
      <c r="A42" s="33" t="s">
        <v>89</v>
      </c>
      <c r="B42" s="134">
        <v>7848539.0700000003</v>
      </c>
      <c r="C42" s="135">
        <v>0</v>
      </c>
      <c r="D42" s="135">
        <v>0</v>
      </c>
      <c r="E42" s="135">
        <v>0</v>
      </c>
      <c r="F42" s="135">
        <v>0</v>
      </c>
      <c r="G42" s="135">
        <v>7848539.0700000003</v>
      </c>
      <c r="H42" s="135">
        <v>0</v>
      </c>
      <c r="I42" s="136">
        <f t="shared" ref="I42:I43" si="9">SUM(G42:H42)</f>
        <v>7848539.0700000003</v>
      </c>
    </row>
    <row r="43" spans="1:9" ht="12">
      <c r="A43" s="33" t="s">
        <v>90</v>
      </c>
      <c r="B43" s="134">
        <v>8683902.9100000001</v>
      </c>
      <c r="C43" s="135">
        <v>0</v>
      </c>
      <c r="D43" s="135">
        <v>0</v>
      </c>
      <c r="E43" s="135">
        <v>0</v>
      </c>
      <c r="F43" s="135">
        <v>0</v>
      </c>
      <c r="G43" s="135">
        <v>8683902.9100000001</v>
      </c>
      <c r="H43" s="135">
        <v>0</v>
      </c>
      <c r="I43" s="136">
        <f t="shared" si="9"/>
        <v>8683902.9100000001</v>
      </c>
    </row>
    <row r="44" spans="1:9" ht="12">
      <c r="A44" s="33" t="s">
        <v>91</v>
      </c>
      <c r="B44" s="137">
        <f>SUM(B42:B43)</f>
        <v>16532441.98</v>
      </c>
      <c r="C44" s="125">
        <f t="shared" ref="C44:I44" si="10">SUM(C42:C43)</f>
        <v>0</v>
      </c>
      <c r="D44" s="125">
        <f t="shared" si="10"/>
        <v>0</v>
      </c>
      <c r="E44" s="125">
        <f t="shared" si="10"/>
        <v>0</v>
      </c>
      <c r="F44" s="125">
        <f t="shared" si="10"/>
        <v>0</v>
      </c>
      <c r="G44" s="125">
        <f t="shared" si="10"/>
        <v>16532441.98</v>
      </c>
      <c r="H44" s="125">
        <f t="shared" si="10"/>
        <v>0</v>
      </c>
      <c r="I44" s="138">
        <f t="shared" si="10"/>
        <v>16532441.98</v>
      </c>
    </row>
    <row r="45" spans="1:9" ht="12">
      <c r="A45" s="32" t="s">
        <v>92</v>
      </c>
      <c r="B45" s="134"/>
      <c r="C45" s="135"/>
      <c r="D45" s="135"/>
      <c r="E45" s="135"/>
      <c r="F45" s="135"/>
      <c r="G45" s="135"/>
      <c r="H45" s="135"/>
      <c r="I45" s="136"/>
    </row>
    <row r="46" spans="1:9" ht="12">
      <c r="A46" s="33" t="s">
        <v>93</v>
      </c>
      <c r="B46" s="134">
        <v>50640107.159999996</v>
      </c>
      <c r="C46" s="135">
        <v>0</v>
      </c>
      <c r="D46" s="135">
        <v>0</v>
      </c>
      <c r="E46" s="135">
        <v>0</v>
      </c>
      <c r="F46" s="135">
        <v>0</v>
      </c>
      <c r="G46" s="135">
        <v>50640107.159999996</v>
      </c>
      <c r="H46" s="135">
        <v>0</v>
      </c>
      <c r="I46" s="136">
        <f t="shared" ref="I46:I52" si="11">SUM(G46:H46)</f>
        <v>50640107.159999996</v>
      </c>
    </row>
    <row r="47" spans="1:9" ht="12">
      <c r="A47" s="33" t="s">
        <v>94</v>
      </c>
      <c r="B47" s="134">
        <v>2977105.78</v>
      </c>
      <c r="C47" s="135">
        <v>0</v>
      </c>
      <c r="D47" s="135">
        <v>0</v>
      </c>
      <c r="E47" s="135">
        <v>0</v>
      </c>
      <c r="F47" s="135">
        <v>0</v>
      </c>
      <c r="G47" s="135">
        <v>2977105.78</v>
      </c>
      <c r="H47" s="135">
        <v>0</v>
      </c>
      <c r="I47" s="136">
        <f t="shared" si="11"/>
        <v>2977105.78</v>
      </c>
    </row>
    <row r="48" spans="1:9" ht="12">
      <c r="A48" s="33" t="s">
        <v>95</v>
      </c>
      <c r="B48" s="134">
        <v>0</v>
      </c>
      <c r="C48" s="135">
        <v>31836323.5</v>
      </c>
      <c r="D48" s="135">
        <v>0</v>
      </c>
      <c r="E48" s="135">
        <v>0</v>
      </c>
      <c r="F48" s="135">
        <v>0</v>
      </c>
      <c r="G48" s="135">
        <v>0</v>
      </c>
      <c r="H48" s="135">
        <v>31836323.5</v>
      </c>
      <c r="I48" s="136">
        <f t="shared" si="11"/>
        <v>31836323.5</v>
      </c>
    </row>
    <row r="49" spans="1:9" ht="12">
      <c r="A49" s="33" t="s">
        <v>96</v>
      </c>
      <c r="B49" s="134">
        <v>0</v>
      </c>
      <c r="C49" s="135">
        <v>40287</v>
      </c>
      <c r="D49" s="135">
        <v>0</v>
      </c>
      <c r="E49" s="135">
        <v>0</v>
      </c>
      <c r="F49" s="135">
        <v>0</v>
      </c>
      <c r="G49" s="135">
        <v>0</v>
      </c>
      <c r="H49" s="135">
        <v>40287</v>
      </c>
      <c r="I49" s="136">
        <f t="shared" si="11"/>
        <v>40287</v>
      </c>
    </row>
    <row r="50" spans="1:9" ht="12">
      <c r="A50" s="33" t="s">
        <v>97</v>
      </c>
      <c r="B50" s="134">
        <v>0</v>
      </c>
      <c r="C50" s="135">
        <v>2696866.36</v>
      </c>
      <c r="D50" s="135">
        <v>0</v>
      </c>
      <c r="E50" s="135">
        <v>0</v>
      </c>
      <c r="F50" s="135">
        <v>0</v>
      </c>
      <c r="G50" s="135">
        <v>0</v>
      </c>
      <c r="H50" s="135">
        <v>2696866.36</v>
      </c>
      <c r="I50" s="136">
        <f t="shared" si="11"/>
        <v>2696866.36</v>
      </c>
    </row>
    <row r="51" spans="1:9" ht="12">
      <c r="A51" s="33" t="s">
        <v>98</v>
      </c>
      <c r="B51" s="134">
        <v>0</v>
      </c>
      <c r="C51" s="135">
        <v>3852309.52</v>
      </c>
      <c r="D51" s="135">
        <v>0</v>
      </c>
      <c r="E51" s="135">
        <v>0</v>
      </c>
      <c r="F51" s="135">
        <v>0</v>
      </c>
      <c r="G51" s="135">
        <v>0</v>
      </c>
      <c r="H51" s="135">
        <v>3852309.52</v>
      </c>
      <c r="I51" s="136">
        <f t="shared" si="11"/>
        <v>3852309.52</v>
      </c>
    </row>
    <row r="52" spans="1:9" ht="12">
      <c r="A52" s="33" t="s">
        <v>99</v>
      </c>
      <c r="B52" s="134">
        <v>0</v>
      </c>
      <c r="C52" s="135">
        <v>-1552357.25</v>
      </c>
      <c r="D52" s="135">
        <v>0</v>
      </c>
      <c r="E52" s="135">
        <v>0</v>
      </c>
      <c r="F52" s="135">
        <v>0</v>
      </c>
      <c r="G52" s="135">
        <v>0</v>
      </c>
      <c r="H52" s="135">
        <v>-1552357.25</v>
      </c>
      <c r="I52" s="136">
        <f t="shared" si="11"/>
        <v>-1552357.25</v>
      </c>
    </row>
    <row r="53" spans="1:9" ht="12">
      <c r="A53" s="33" t="s">
        <v>100</v>
      </c>
      <c r="B53" s="137">
        <f>SUM(B46:B52)</f>
        <v>53617212.939999998</v>
      </c>
      <c r="C53" s="125">
        <f t="shared" ref="C53:I53" si="12">SUM(C46:C52)</f>
        <v>36873429.130000003</v>
      </c>
      <c r="D53" s="125">
        <f t="shared" si="12"/>
        <v>0</v>
      </c>
      <c r="E53" s="125">
        <f t="shared" si="12"/>
        <v>0</v>
      </c>
      <c r="F53" s="125">
        <f t="shared" si="12"/>
        <v>0</v>
      </c>
      <c r="G53" s="125">
        <f t="shared" si="12"/>
        <v>53617212.939999998</v>
      </c>
      <c r="H53" s="125">
        <f t="shared" si="12"/>
        <v>36873429.130000003</v>
      </c>
      <c r="I53" s="138">
        <f t="shared" si="12"/>
        <v>90490642.069999993</v>
      </c>
    </row>
    <row r="54" spans="1:9" ht="12">
      <c r="A54" s="32" t="s">
        <v>101</v>
      </c>
      <c r="B54" s="134"/>
      <c r="C54" s="135"/>
      <c r="D54" s="135"/>
      <c r="E54" s="135"/>
      <c r="F54" s="135"/>
      <c r="G54" s="135"/>
      <c r="H54" s="135"/>
      <c r="I54" s="136"/>
    </row>
    <row r="55" spans="1:9" ht="12">
      <c r="A55" s="33" t="s">
        <v>102</v>
      </c>
      <c r="B55" s="134">
        <v>9870283.0699999891</v>
      </c>
      <c r="C55" s="135">
        <v>0</v>
      </c>
      <c r="D55" s="135">
        <v>0</v>
      </c>
      <c r="E55" s="135">
        <v>0</v>
      </c>
      <c r="F55" s="135">
        <v>0</v>
      </c>
      <c r="G55" s="135">
        <v>9870283.0699999891</v>
      </c>
      <c r="H55" s="135">
        <v>0</v>
      </c>
      <c r="I55" s="136">
        <f t="shared" ref="I55" si="13">SUM(G55:H55)</f>
        <v>9870283.0699999891</v>
      </c>
    </row>
    <row r="56" spans="1:9" ht="12">
      <c r="A56" s="33" t="s">
        <v>103</v>
      </c>
      <c r="B56" s="137">
        <f>SUM(B55)</f>
        <v>9870283.0699999891</v>
      </c>
      <c r="C56" s="125">
        <f t="shared" ref="C56:I56" si="14">SUM(C55)</f>
        <v>0</v>
      </c>
      <c r="D56" s="125">
        <f t="shared" si="14"/>
        <v>0</v>
      </c>
      <c r="E56" s="125">
        <f t="shared" si="14"/>
        <v>0</v>
      </c>
      <c r="F56" s="125">
        <f t="shared" si="14"/>
        <v>0</v>
      </c>
      <c r="G56" s="125">
        <f t="shared" si="14"/>
        <v>9870283.0699999891</v>
      </c>
      <c r="H56" s="125">
        <f t="shared" si="14"/>
        <v>0</v>
      </c>
      <c r="I56" s="138">
        <f t="shared" si="14"/>
        <v>9870283.0699999891</v>
      </c>
    </row>
    <row r="57" spans="1:9" ht="12">
      <c r="A57" s="32" t="s">
        <v>104</v>
      </c>
      <c r="B57" s="134"/>
      <c r="C57" s="135"/>
      <c r="D57" s="135"/>
      <c r="E57" s="135"/>
      <c r="F57" s="135"/>
      <c r="G57" s="135"/>
      <c r="H57" s="135"/>
      <c r="I57" s="136"/>
    </row>
    <row r="58" spans="1:9" ht="12">
      <c r="A58" s="33" t="s">
        <v>105</v>
      </c>
      <c r="B58" s="141">
        <v>-7482406.5999999996</v>
      </c>
      <c r="C58" s="127">
        <v>0</v>
      </c>
      <c r="D58" s="127">
        <v>0</v>
      </c>
      <c r="E58" s="127">
        <v>0</v>
      </c>
      <c r="F58" s="127">
        <v>0</v>
      </c>
      <c r="G58" s="127">
        <v>-7482406.5999999996</v>
      </c>
      <c r="H58" s="127">
        <v>0</v>
      </c>
      <c r="I58" s="142">
        <f t="shared" ref="I58" si="15">SUM(G58:H58)</f>
        <v>-7482406.5999999996</v>
      </c>
    </row>
    <row r="59" spans="1:9" ht="12">
      <c r="A59" s="33" t="s">
        <v>106</v>
      </c>
      <c r="B59" s="134">
        <f>SUM(B58)</f>
        <v>-7482406.5999999996</v>
      </c>
      <c r="C59" s="135">
        <f t="shared" ref="C59:I59" si="16">SUM(C58)</f>
        <v>0</v>
      </c>
      <c r="D59" s="135">
        <f t="shared" si="16"/>
        <v>0</v>
      </c>
      <c r="E59" s="135">
        <f t="shared" si="16"/>
        <v>0</v>
      </c>
      <c r="F59" s="135">
        <f t="shared" si="16"/>
        <v>0</v>
      </c>
      <c r="G59" s="135">
        <f t="shared" si="16"/>
        <v>-7482406.5999999996</v>
      </c>
      <c r="H59" s="135">
        <f t="shared" si="16"/>
        <v>0</v>
      </c>
      <c r="I59" s="136">
        <f t="shared" si="16"/>
        <v>-7482406.5999999996</v>
      </c>
    </row>
    <row r="60" spans="1:9" ht="12">
      <c r="A60" s="31" t="s">
        <v>107</v>
      </c>
      <c r="B60" s="139">
        <f>B44+B53+B56+B59</f>
        <v>72537531.390000001</v>
      </c>
      <c r="C60" s="126">
        <f t="shared" ref="C60:I60" si="17">C44+C53+C56+C59</f>
        <v>36873429.130000003</v>
      </c>
      <c r="D60" s="126">
        <f t="shared" si="17"/>
        <v>0</v>
      </c>
      <c r="E60" s="126">
        <f t="shared" si="17"/>
        <v>0</v>
      </c>
      <c r="F60" s="126">
        <f t="shared" si="17"/>
        <v>0</v>
      </c>
      <c r="G60" s="126">
        <f t="shared" si="17"/>
        <v>72537531.390000001</v>
      </c>
      <c r="H60" s="126">
        <f t="shared" si="17"/>
        <v>36873429.130000003</v>
      </c>
      <c r="I60" s="140">
        <f t="shared" si="17"/>
        <v>109410960.52</v>
      </c>
    </row>
    <row r="61" spans="1:9" ht="12">
      <c r="A61" s="33"/>
      <c r="B61" s="141"/>
      <c r="C61" s="127"/>
      <c r="D61" s="127"/>
      <c r="E61" s="127"/>
      <c r="F61" s="127"/>
      <c r="G61" s="127"/>
      <c r="H61" s="127"/>
      <c r="I61" s="142"/>
    </row>
    <row r="62" spans="1:9" ht="12.75" thickBot="1">
      <c r="A62" s="31" t="s">
        <v>108</v>
      </c>
      <c r="B62" s="143">
        <f>B38-B60</f>
        <v>143679243.78999984</v>
      </c>
      <c r="C62" s="128">
        <f t="shared" ref="C62:I62" si="18">C38-C60</f>
        <v>66173794.139999889</v>
      </c>
      <c r="D62" s="128">
        <f t="shared" si="18"/>
        <v>0</v>
      </c>
      <c r="E62" s="128">
        <f t="shared" si="18"/>
        <v>0</v>
      </c>
      <c r="F62" s="128">
        <f t="shared" si="18"/>
        <v>0</v>
      </c>
      <c r="G62" s="128">
        <f t="shared" si="18"/>
        <v>143679243.78999984</v>
      </c>
      <c r="H62" s="128">
        <f t="shared" si="18"/>
        <v>66173794.139999889</v>
      </c>
      <c r="I62" s="144">
        <f t="shared" si="18"/>
        <v>209853037.92999977</v>
      </c>
    </row>
    <row r="63" spans="1:9" ht="12.75" thickTop="1">
      <c r="A63" s="33"/>
      <c r="B63" s="134"/>
      <c r="C63" s="135"/>
      <c r="D63" s="135"/>
      <c r="E63" s="135"/>
      <c r="F63" s="135"/>
      <c r="G63" s="135"/>
      <c r="H63" s="135"/>
      <c r="I63" s="136"/>
    </row>
    <row r="64" spans="1:9" ht="12">
      <c r="A64" s="31" t="s">
        <v>109</v>
      </c>
      <c r="B64" s="134"/>
      <c r="C64" s="135"/>
      <c r="D64" s="135"/>
      <c r="E64" s="135"/>
      <c r="F64" s="135"/>
      <c r="G64" s="135"/>
      <c r="H64" s="135"/>
      <c r="I64" s="136"/>
    </row>
    <row r="65" spans="1:9" ht="12">
      <c r="A65" s="33" t="s">
        <v>110</v>
      </c>
      <c r="B65" s="134"/>
      <c r="C65" s="135"/>
      <c r="D65" s="135"/>
      <c r="E65" s="135"/>
      <c r="F65" s="135"/>
      <c r="G65" s="135"/>
      <c r="H65" s="135"/>
      <c r="I65" s="136"/>
    </row>
    <row r="66" spans="1:9" ht="12">
      <c r="A66" s="32" t="s">
        <v>111</v>
      </c>
      <c r="B66" s="134"/>
      <c r="C66" s="135"/>
      <c r="D66" s="135"/>
      <c r="E66" s="135"/>
      <c r="F66" s="135"/>
      <c r="G66" s="135"/>
      <c r="H66" s="135"/>
      <c r="I66" s="136"/>
    </row>
    <row r="67" spans="1:9" ht="12">
      <c r="A67" s="33" t="s">
        <v>112</v>
      </c>
      <c r="B67" s="134">
        <v>159482.22</v>
      </c>
      <c r="C67" s="135">
        <v>0</v>
      </c>
      <c r="D67" s="135">
        <v>0</v>
      </c>
      <c r="E67" s="135">
        <v>0</v>
      </c>
      <c r="F67" s="135">
        <v>0</v>
      </c>
      <c r="G67" s="135">
        <v>159482.22</v>
      </c>
      <c r="H67" s="135">
        <v>0</v>
      </c>
      <c r="I67" s="136">
        <f t="shared" ref="I67:I130" si="19">SUM(G67:H67)</f>
        <v>159482.22</v>
      </c>
    </row>
    <row r="68" spans="1:9" ht="12">
      <c r="A68" s="33" t="s">
        <v>113</v>
      </c>
      <c r="B68" s="134">
        <v>737704.89999999898</v>
      </c>
      <c r="C68" s="135">
        <v>0</v>
      </c>
      <c r="D68" s="135">
        <v>0</v>
      </c>
      <c r="E68" s="135">
        <v>0</v>
      </c>
      <c r="F68" s="135">
        <v>0</v>
      </c>
      <c r="G68" s="135">
        <v>737704.89999999898</v>
      </c>
      <c r="H68" s="135">
        <v>0</v>
      </c>
      <c r="I68" s="136">
        <f t="shared" si="19"/>
        <v>737704.89999999898</v>
      </c>
    </row>
    <row r="69" spans="1:9" ht="12">
      <c r="A69" s="33" t="s">
        <v>114</v>
      </c>
      <c r="B69" s="134">
        <v>88518.0799999999</v>
      </c>
      <c r="C69" s="135">
        <v>0</v>
      </c>
      <c r="D69" s="135">
        <v>0</v>
      </c>
      <c r="E69" s="135">
        <v>0</v>
      </c>
      <c r="F69" s="135">
        <v>0</v>
      </c>
      <c r="G69" s="135">
        <v>88518.0799999999</v>
      </c>
      <c r="H69" s="135">
        <v>0</v>
      </c>
      <c r="I69" s="136">
        <f t="shared" si="19"/>
        <v>88518.0799999999</v>
      </c>
    </row>
    <row r="70" spans="1:9" ht="12">
      <c r="A70" s="33" t="s">
        <v>115</v>
      </c>
      <c r="B70" s="134">
        <v>714870.40999999898</v>
      </c>
      <c r="C70" s="135">
        <v>0</v>
      </c>
      <c r="D70" s="135">
        <v>0</v>
      </c>
      <c r="E70" s="135">
        <v>0</v>
      </c>
      <c r="F70" s="135">
        <v>0</v>
      </c>
      <c r="G70" s="135">
        <v>714870.40999999898</v>
      </c>
      <c r="H70" s="135">
        <v>0</v>
      </c>
      <c r="I70" s="136">
        <f t="shared" si="19"/>
        <v>714870.40999999898</v>
      </c>
    </row>
    <row r="71" spans="1:9" ht="12">
      <c r="A71" s="33" t="s">
        <v>116</v>
      </c>
      <c r="B71" s="134">
        <v>7694.15</v>
      </c>
      <c r="C71" s="135">
        <v>0</v>
      </c>
      <c r="D71" s="135">
        <v>0</v>
      </c>
      <c r="E71" s="135">
        <v>0</v>
      </c>
      <c r="F71" s="135">
        <v>0</v>
      </c>
      <c r="G71" s="135">
        <v>7694.15</v>
      </c>
      <c r="H71" s="135">
        <v>0</v>
      </c>
      <c r="I71" s="136">
        <f t="shared" si="19"/>
        <v>7694.15</v>
      </c>
    </row>
    <row r="72" spans="1:9" ht="12">
      <c r="A72" s="33" t="s">
        <v>117</v>
      </c>
      <c r="B72" s="134">
        <v>132402.10999999999</v>
      </c>
      <c r="C72" s="135">
        <v>0</v>
      </c>
      <c r="D72" s="135">
        <v>0</v>
      </c>
      <c r="E72" s="135">
        <v>0</v>
      </c>
      <c r="F72" s="135">
        <v>0</v>
      </c>
      <c r="G72" s="135">
        <v>132402.10999999999</v>
      </c>
      <c r="H72" s="135">
        <v>0</v>
      </c>
      <c r="I72" s="136">
        <f t="shared" si="19"/>
        <v>132402.10999999999</v>
      </c>
    </row>
    <row r="73" spans="1:9" ht="12">
      <c r="A73" s="33" t="s">
        <v>118</v>
      </c>
      <c r="B73" s="134">
        <v>134287.72999999899</v>
      </c>
      <c r="C73" s="135">
        <v>0</v>
      </c>
      <c r="D73" s="135">
        <v>0</v>
      </c>
      <c r="E73" s="135">
        <v>0</v>
      </c>
      <c r="F73" s="135">
        <v>0</v>
      </c>
      <c r="G73" s="135">
        <v>134287.72999999899</v>
      </c>
      <c r="H73" s="135">
        <v>0</v>
      </c>
      <c r="I73" s="136">
        <f t="shared" si="19"/>
        <v>134287.72999999899</v>
      </c>
    </row>
    <row r="74" spans="1:9" ht="12">
      <c r="A74" s="33" t="s">
        <v>119</v>
      </c>
      <c r="B74" s="134">
        <v>878281.03</v>
      </c>
      <c r="C74" s="135">
        <v>0</v>
      </c>
      <c r="D74" s="135">
        <v>0</v>
      </c>
      <c r="E74" s="135">
        <v>0</v>
      </c>
      <c r="F74" s="135">
        <v>0</v>
      </c>
      <c r="G74" s="135">
        <v>878281.03</v>
      </c>
      <c r="H74" s="135">
        <v>0</v>
      </c>
      <c r="I74" s="136">
        <f t="shared" si="19"/>
        <v>878281.03</v>
      </c>
    </row>
    <row r="75" spans="1:9" ht="12">
      <c r="A75" s="33" t="s">
        <v>120</v>
      </c>
      <c r="B75" s="134">
        <v>724389.14</v>
      </c>
      <c r="C75" s="135">
        <v>0</v>
      </c>
      <c r="D75" s="135">
        <v>0</v>
      </c>
      <c r="E75" s="135">
        <v>0</v>
      </c>
      <c r="F75" s="135">
        <v>0</v>
      </c>
      <c r="G75" s="135">
        <v>724389.14</v>
      </c>
      <c r="H75" s="135">
        <v>0</v>
      </c>
      <c r="I75" s="136">
        <f t="shared" si="19"/>
        <v>724389.14</v>
      </c>
    </row>
    <row r="76" spans="1:9" ht="12">
      <c r="A76" s="33" t="s">
        <v>121</v>
      </c>
      <c r="B76" s="134">
        <v>205123.98</v>
      </c>
      <c r="C76" s="135">
        <v>0</v>
      </c>
      <c r="D76" s="135">
        <v>0</v>
      </c>
      <c r="E76" s="135">
        <v>0</v>
      </c>
      <c r="F76" s="135">
        <v>0</v>
      </c>
      <c r="G76" s="135">
        <v>205123.98</v>
      </c>
      <c r="H76" s="135">
        <v>0</v>
      </c>
      <c r="I76" s="136">
        <f t="shared" si="19"/>
        <v>205123.98</v>
      </c>
    </row>
    <row r="77" spans="1:9" ht="12">
      <c r="A77" s="33" t="s">
        <v>122</v>
      </c>
      <c r="B77" s="134">
        <v>152264.82</v>
      </c>
      <c r="C77" s="135">
        <v>0</v>
      </c>
      <c r="D77" s="135">
        <v>0</v>
      </c>
      <c r="E77" s="135">
        <v>0</v>
      </c>
      <c r="F77" s="135">
        <v>0</v>
      </c>
      <c r="G77" s="135">
        <v>152264.82</v>
      </c>
      <c r="H77" s="135">
        <v>0</v>
      </c>
      <c r="I77" s="136">
        <f t="shared" si="19"/>
        <v>152264.82</v>
      </c>
    </row>
    <row r="78" spans="1:9" ht="12">
      <c r="A78" s="33" t="s">
        <v>123</v>
      </c>
      <c r="B78" s="134">
        <v>0</v>
      </c>
      <c r="C78" s="135">
        <v>0</v>
      </c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I78" s="136">
        <f t="shared" si="19"/>
        <v>0</v>
      </c>
    </row>
    <row r="79" spans="1:9" ht="12">
      <c r="A79" s="33" t="s">
        <v>124</v>
      </c>
      <c r="B79" s="134">
        <v>215206.46</v>
      </c>
      <c r="C79" s="135">
        <v>0</v>
      </c>
      <c r="D79" s="135">
        <v>0</v>
      </c>
      <c r="E79" s="135">
        <v>0</v>
      </c>
      <c r="F79" s="135">
        <v>0</v>
      </c>
      <c r="G79" s="135">
        <v>215206.46</v>
      </c>
      <c r="H79" s="135">
        <v>0</v>
      </c>
      <c r="I79" s="136">
        <f t="shared" si="19"/>
        <v>215206.46</v>
      </c>
    </row>
    <row r="80" spans="1:9" ht="12">
      <c r="A80" s="33" t="s">
        <v>125</v>
      </c>
      <c r="B80" s="134">
        <v>23400.28</v>
      </c>
      <c r="C80" s="135">
        <v>0</v>
      </c>
      <c r="D80" s="135">
        <v>0</v>
      </c>
      <c r="E80" s="135">
        <v>0</v>
      </c>
      <c r="F80" s="135">
        <v>0</v>
      </c>
      <c r="G80" s="135">
        <v>23400.28</v>
      </c>
      <c r="H80" s="135">
        <v>0</v>
      </c>
      <c r="I80" s="136">
        <f t="shared" si="19"/>
        <v>23400.28</v>
      </c>
    </row>
    <row r="81" spans="1:9" ht="12">
      <c r="A81" s="33" t="s">
        <v>126</v>
      </c>
      <c r="B81" s="134">
        <v>236347.21</v>
      </c>
      <c r="C81" s="135">
        <v>0</v>
      </c>
      <c r="D81" s="135">
        <v>0</v>
      </c>
      <c r="E81" s="135">
        <v>0</v>
      </c>
      <c r="F81" s="135">
        <v>0</v>
      </c>
      <c r="G81" s="135">
        <v>236347.21</v>
      </c>
      <c r="H81" s="135">
        <v>0</v>
      </c>
      <c r="I81" s="136">
        <f t="shared" si="19"/>
        <v>236347.21</v>
      </c>
    </row>
    <row r="82" spans="1:9" ht="12">
      <c r="A82" s="33" t="s">
        <v>127</v>
      </c>
      <c r="B82" s="134">
        <v>0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5">
        <v>0</v>
      </c>
      <c r="I82" s="136">
        <f t="shared" si="19"/>
        <v>0</v>
      </c>
    </row>
    <row r="83" spans="1:9" ht="12">
      <c r="A83" s="33" t="s">
        <v>128</v>
      </c>
      <c r="B83" s="134">
        <v>-7622.2</v>
      </c>
      <c r="C83" s="135">
        <v>0</v>
      </c>
      <c r="D83" s="135">
        <v>0</v>
      </c>
      <c r="E83" s="135">
        <v>0</v>
      </c>
      <c r="F83" s="135">
        <v>0</v>
      </c>
      <c r="G83" s="135">
        <v>-7622.2</v>
      </c>
      <c r="H83" s="135">
        <v>0</v>
      </c>
      <c r="I83" s="136">
        <f t="shared" si="19"/>
        <v>-7622.2</v>
      </c>
    </row>
    <row r="84" spans="1:9" ht="12">
      <c r="A84" s="33" t="s">
        <v>129</v>
      </c>
      <c r="B84" s="134">
        <v>22672.23</v>
      </c>
      <c r="C84" s="135">
        <v>0</v>
      </c>
      <c r="D84" s="135">
        <v>0</v>
      </c>
      <c r="E84" s="135">
        <v>0</v>
      </c>
      <c r="F84" s="135">
        <v>0</v>
      </c>
      <c r="G84" s="135">
        <v>22672.23</v>
      </c>
      <c r="H84" s="135">
        <v>0</v>
      </c>
      <c r="I84" s="136">
        <f t="shared" si="19"/>
        <v>22672.23</v>
      </c>
    </row>
    <row r="85" spans="1:9" ht="12">
      <c r="A85" s="33" t="s">
        <v>130</v>
      </c>
      <c r="B85" s="134">
        <v>123099.11</v>
      </c>
      <c r="C85" s="135">
        <v>0</v>
      </c>
      <c r="D85" s="135">
        <v>0</v>
      </c>
      <c r="E85" s="135">
        <v>0</v>
      </c>
      <c r="F85" s="135">
        <v>0</v>
      </c>
      <c r="G85" s="135">
        <v>123099.11</v>
      </c>
      <c r="H85" s="135">
        <v>0</v>
      </c>
      <c r="I85" s="136">
        <f t="shared" si="19"/>
        <v>123099.11</v>
      </c>
    </row>
    <row r="86" spans="1:9" ht="12">
      <c r="A86" s="33" t="s">
        <v>131</v>
      </c>
      <c r="B86" s="134">
        <v>94526.82</v>
      </c>
      <c r="C86" s="135">
        <v>0</v>
      </c>
      <c r="D86" s="135">
        <v>0</v>
      </c>
      <c r="E86" s="135">
        <v>0</v>
      </c>
      <c r="F86" s="135">
        <v>0</v>
      </c>
      <c r="G86" s="135">
        <v>94526.82</v>
      </c>
      <c r="H86" s="135">
        <v>0</v>
      </c>
      <c r="I86" s="136">
        <f t="shared" si="19"/>
        <v>94526.82</v>
      </c>
    </row>
    <row r="87" spans="1:9" ht="12">
      <c r="A87" s="33" t="s">
        <v>132</v>
      </c>
      <c r="B87" s="134">
        <v>311205.58999999898</v>
      </c>
      <c r="C87" s="135">
        <v>0</v>
      </c>
      <c r="D87" s="135">
        <v>0</v>
      </c>
      <c r="E87" s="135">
        <v>0</v>
      </c>
      <c r="F87" s="135">
        <v>0</v>
      </c>
      <c r="G87" s="135">
        <v>311205.58999999898</v>
      </c>
      <c r="H87" s="135">
        <v>0</v>
      </c>
      <c r="I87" s="136">
        <f t="shared" si="19"/>
        <v>311205.58999999898</v>
      </c>
    </row>
    <row r="88" spans="1:9" ht="12">
      <c r="A88" s="33" t="s">
        <v>133</v>
      </c>
      <c r="B88" s="134">
        <v>576000.31999999995</v>
      </c>
      <c r="C88" s="135">
        <v>0</v>
      </c>
      <c r="D88" s="135">
        <v>0</v>
      </c>
      <c r="E88" s="135">
        <v>0</v>
      </c>
      <c r="F88" s="135">
        <v>0</v>
      </c>
      <c r="G88" s="135">
        <v>576000.31999999995</v>
      </c>
      <c r="H88" s="135">
        <v>0</v>
      </c>
      <c r="I88" s="136">
        <f t="shared" si="19"/>
        <v>576000.31999999995</v>
      </c>
    </row>
    <row r="89" spans="1:9" ht="12">
      <c r="A89" s="33" t="s">
        <v>134</v>
      </c>
      <c r="B89" s="134">
        <v>835220.8</v>
      </c>
      <c r="C89" s="135">
        <v>0</v>
      </c>
      <c r="D89" s="135">
        <v>0</v>
      </c>
      <c r="E89" s="135">
        <v>0</v>
      </c>
      <c r="F89" s="135">
        <v>0</v>
      </c>
      <c r="G89" s="135">
        <v>835220.8</v>
      </c>
      <c r="H89" s="135">
        <v>0</v>
      </c>
      <c r="I89" s="136">
        <f t="shared" si="19"/>
        <v>835220.8</v>
      </c>
    </row>
    <row r="90" spans="1:9" ht="12">
      <c r="A90" s="33" t="s">
        <v>135</v>
      </c>
      <c r="B90" s="134">
        <v>383016.5</v>
      </c>
      <c r="C90" s="135">
        <v>0</v>
      </c>
      <c r="D90" s="135">
        <v>0</v>
      </c>
      <c r="E90" s="135">
        <v>0</v>
      </c>
      <c r="F90" s="135">
        <v>0</v>
      </c>
      <c r="G90" s="135">
        <v>383016.5</v>
      </c>
      <c r="H90" s="135">
        <v>0</v>
      </c>
      <c r="I90" s="136">
        <f t="shared" si="19"/>
        <v>383016.5</v>
      </c>
    </row>
    <row r="91" spans="1:9" ht="12">
      <c r="A91" s="33" t="s">
        <v>136</v>
      </c>
      <c r="B91" s="134">
        <v>625533.31999999995</v>
      </c>
      <c r="C91" s="135">
        <v>0</v>
      </c>
      <c r="D91" s="135">
        <v>0</v>
      </c>
      <c r="E91" s="135">
        <v>0</v>
      </c>
      <c r="F91" s="135">
        <v>0</v>
      </c>
      <c r="G91" s="135">
        <v>625533.31999999995</v>
      </c>
      <c r="H91" s="135">
        <v>0</v>
      </c>
      <c r="I91" s="136">
        <f t="shared" si="19"/>
        <v>625533.31999999995</v>
      </c>
    </row>
    <row r="92" spans="1:9" ht="12">
      <c r="A92" s="33" t="s">
        <v>137</v>
      </c>
      <c r="B92" s="134">
        <v>68122.34</v>
      </c>
      <c r="C92" s="135">
        <v>0</v>
      </c>
      <c r="D92" s="135">
        <v>0</v>
      </c>
      <c r="E92" s="135">
        <v>0</v>
      </c>
      <c r="F92" s="135">
        <v>0</v>
      </c>
      <c r="G92" s="135">
        <v>68122.34</v>
      </c>
      <c r="H92" s="135">
        <v>0</v>
      </c>
      <c r="I92" s="136">
        <f t="shared" si="19"/>
        <v>68122.34</v>
      </c>
    </row>
    <row r="93" spans="1:9" ht="12">
      <c r="A93" s="33" t="s">
        <v>138</v>
      </c>
      <c r="B93" s="134">
        <v>256096.47999999899</v>
      </c>
      <c r="C93" s="135">
        <v>0</v>
      </c>
      <c r="D93" s="135">
        <v>0</v>
      </c>
      <c r="E93" s="135">
        <v>0</v>
      </c>
      <c r="F93" s="135">
        <v>0</v>
      </c>
      <c r="G93" s="135">
        <v>256096.47999999899</v>
      </c>
      <c r="H93" s="135">
        <v>0</v>
      </c>
      <c r="I93" s="136">
        <f t="shared" si="19"/>
        <v>256096.47999999899</v>
      </c>
    </row>
    <row r="94" spans="1:9" ht="12">
      <c r="A94" s="33" t="s">
        <v>139</v>
      </c>
      <c r="B94" s="134">
        <v>2430360.33</v>
      </c>
      <c r="C94" s="135">
        <v>0</v>
      </c>
      <c r="D94" s="135">
        <v>0</v>
      </c>
      <c r="E94" s="135">
        <v>0</v>
      </c>
      <c r="F94" s="135">
        <v>0</v>
      </c>
      <c r="G94" s="135">
        <v>2430360.33</v>
      </c>
      <c r="H94" s="135">
        <v>0</v>
      </c>
      <c r="I94" s="136">
        <f t="shared" si="19"/>
        <v>2430360.33</v>
      </c>
    </row>
    <row r="95" spans="1:9" ht="12">
      <c r="A95" s="33" t="s">
        <v>140</v>
      </c>
      <c r="B95" s="134">
        <v>64006.46</v>
      </c>
      <c r="C95" s="135">
        <v>0</v>
      </c>
      <c r="D95" s="135">
        <v>0</v>
      </c>
      <c r="E95" s="135">
        <v>0</v>
      </c>
      <c r="F95" s="135">
        <v>0</v>
      </c>
      <c r="G95" s="135">
        <v>64006.46</v>
      </c>
      <c r="H95" s="135">
        <v>0</v>
      </c>
      <c r="I95" s="136">
        <f t="shared" si="19"/>
        <v>64006.46</v>
      </c>
    </row>
    <row r="96" spans="1:9" ht="12">
      <c r="A96" s="33" t="s">
        <v>141</v>
      </c>
      <c r="B96" s="134">
        <v>19422</v>
      </c>
      <c r="C96" s="135">
        <v>0</v>
      </c>
      <c r="D96" s="135">
        <v>0</v>
      </c>
      <c r="E96" s="135">
        <v>0</v>
      </c>
      <c r="F96" s="135">
        <v>0</v>
      </c>
      <c r="G96" s="135">
        <v>19422</v>
      </c>
      <c r="H96" s="135">
        <v>0</v>
      </c>
      <c r="I96" s="136">
        <f t="shared" si="19"/>
        <v>19422</v>
      </c>
    </row>
    <row r="97" spans="1:9" ht="12">
      <c r="A97" s="33" t="s">
        <v>142</v>
      </c>
      <c r="B97" s="134">
        <v>0</v>
      </c>
      <c r="C97" s="135">
        <v>0</v>
      </c>
      <c r="D97" s="135">
        <v>0</v>
      </c>
      <c r="E97" s="135">
        <v>0</v>
      </c>
      <c r="F97" s="135">
        <v>0</v>
      </c>
      <c r="G97" s="135">
        <v>0</v>
      </c>
      <c r="H97" s="135">
        <v>0</v>
      </c>
      <c r="I97" s="136">
        <f t="shared" si="19"/>
        <v>0</v>
      </c>
    </row>
    <row r="98" spans="1:9" ht="12">
      <c r="A98" s="33" t="s">
        <v>143</v>
      </c>
      <c r="B98" s="134">
        <v>0</v>
      </c>
      <c r="C98" s="135">
        <v>5522.65</v>
      </c>
      <c r="D98" s="135">
        <v>0</v>
      </c>
      <c r="E98" s="135">
        <v>0</v>
      </c>
      <c r="F98" s="135">
        <v>0</v>
      </c>
      <c r="G98" s="135">
        <v>0</v>
      </c>
      <c r="H98" s="135">
        <v>5522.65</v>
      </c>
      <c r="I98" s="136">
        <f t="shared" si="19"/>
        <v>5522.65</v>
      </c>
    </row>
    <row r="99" spans="1:9" ht="12">
      <c r="A99" s="33" t="s">
        <v>144</v>
      </c>
      <c r="B99" s="134">
        <v>0</v>
      </c>
      <c r="C99" s="135">
        <v>0</v>
      </c>
      <c r="D99" s="135">
        <v>0</v>
      </c>
      <c r="E99" s="135">
        <v>0</v>
      </c>
      <c r="F99" s="135">
        <v>0</v>
      </c>
      <c r="G99" s="135">
        <v>0</v>
      </c>
      <c r="H99" s="135">
        <v>0</v>
      </c>
      <c r="I99" s="136">
        <f t="shared" si="19"/>
        <v>0</v>
      </c>
    </row>
    <row r="100" spans="1:9" ht="12">
      <c r="A100" s="33" t="s">
        <v>145</v>
      </c>
      <c r="B100" s="134">
        <v>0</v>
      </c>
      <c r="C100" s="135">
        <v>0</v>
      </c>
      <c r="D100" s="135">
        <v>0</v>
      </c>
      <c r="E100" s="135">
        <v>0</v>
      </c>
      <c r="F100" s="135">
        <v>0</v>
      </c>
      <c r="G100" s="135">
        <v>0</v>
      </c>
      <c r="H100" s="135">
        <v>0</v>
      </c>
      <c r="I100" s="136">
        <f t="shared" si="19"/>
        <v>0</v>
      </c>
    </row>
    <row r="101" spans="1:9" ht="12">
      <c r="A101" s="33" t="s">
        <v>146</v>
      </c>
      <c r="B101" s="134">
        <v>0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136">
        <f t="shared" si="19"/>
        <v>0</v>
      </c>
    </row>
    <row r="102" spans="1:9" ht="12">
      <c r="A102" s="33" t="s">
        <v>147</v>
      </c>
      <c r="B102" s="134">
        <v>0</v>
      </c>
      <c r="C102" s="135">
        <v>0</v>
      </c>
      <c r="D102" s="135">
        <v>0</v>
      </c>
      <c r="E102" s="135">
        <v>0</v>
      </c>
      <c r="F102" s="135">
        <v>0</v>
      </c>
      <c r="G102" s="135">
        <v>0</v>
      </c>
      <c r="H102" s="135">
        <v>0</v>
      </c>
      <c r="I102" s="136">
        <f t="shared" si="19"/>
        <v>0</v>
      </c>
    </row>
    <row r="103" spans="1:9" ht="12">
      <c r="A103" s="33" t="s">
        <v>148</v>
      </c>
      <c r="B103" s="134">
        <v>0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35">
        <v>0</v>
      </c>
      <c r="I103" s="136">
        <f t="shared" si="19"/>
        <v>0</v>
      </c>
    </row>
    <row r="104" spans="1:9" ht="12">
      <c r="A104" s="33" t="s">
        <v>149</v>
      </c>
      <c r="B104" s="134">
        <v>0</v>
      </c>
      <c r="C104" s="135">
        <v>141173.87999999899</v>
      </c>
      <c r="D104" s="135">
        <v>0</v>
      </c>
      <c r="E104" s="135">
        <v>0</v>
      </c>
      <c r="F104" s="135">
        <v>0</v>
      </c>
      <c r="G104" s="135">
        <v>0</v>
      </c>
      <c r="H104" s="135">
        <v>141173.87999999899</v>
      </c>
      <c r="I104" s="136">
        <f t="shared" si="19"/>
        <v>141173.87999999899</v>
      </c>
    </row>
    <row r="105" spans="1:9" ht="12">
      <c r="A105" s="33" t="s">
        <v>150</v>
      </c>
      <c r="B105" s="134">
        <v>0</v>
      </c>
      <c r="C105" s="135">
        <v>-7153.04</v>
      </c>
      <c r="D105" s="135">
        <v>0</v>
      </c>
      <c r="E105" s="135">
        <v>0</v>
      </c>
      <c r="F105" s="135">
        <v>0</v>
      </c>
      <c r="G105" s="135">
        <v>0</v>
      </c>
      <c r="H105" s="135">
        <v>-7153.04</v>
      </c>
      <c r="I105" s="136">
        <f t="shared" si="19"/>
        <v>-7153.04</v>
      </c>
    </row>
    <row r="106" spans="1:9" ht="12">
      <c r="A106" s="33" t="s">
        <v>151</v>
      </c>
      <c r="B106" s="134">
        <v>0</v>
      </c>
      <c r="C106" s="135">
        <v>32704.82</v>
      </c>
      <c r="D106" s="135">
        <v>0</v>
      </c>
      <c r="E106" s="135">
        <v>0</v>
      </c>
      <c r="F106" s="135">
        <v>0</v>
      </c>
      <c r="G106" s="135">
        <v>0</v>
      </c>
      <c r="H106" s="135">
        <v>32704.82</v>
      </c>
      <c r="I106" s="136">
        <f t="shared" si="19"/>
        <v>32704.82</v>
      </c>
    </row>
    <row r="107" spans="1:9" ht="12">
      <c r="A107" s="33" t="s">
        <v>152</v>
      </c>
      <c r="B107" s="134">
        <v>0</v>
      </c>
      <c r="C107" s="135">
        <v>14761.41</v>
      </c>
      <c r="D107" s="135">
        <v>0</v>
      </c>
      <c r="E107" s="135">
        <v>0</v>
      </c>
      <c r="F107" s="135">
        <v>0</v>
      </c>
      <c r="G107" s="135">
        <v>0</v>
      </c>
      <c r="H107" s="135">
        <v>14761.41</v>
      </c>
      <c r="I107" s="136">
        <f t="shared" si="19"/>
        <v>14761.41</v>
      </c>
    </row>
    <row r="108" spans="1:9" ht="12">
      <c r="A108" s="33" t="s">
        <v>153</v>
      </c>
      <c r="B108" s="134">
        <v>0</v>
      </c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5">
        <v>0</v>
      </c>
      <c r="I108" s="136">
        <f t="shared" si="19"/>
        <v>0</v>
      </c>
    </row>
    <row r="109" spans="1:9" ht="12">
      <c r="A109" s="33" t="s">
        <v>154</v>
      </c>
      <c r="B109" s="134">
        <v>0</v>
      </c>
      <c r="C109" s="135">
        <v>6758.76</v>
      </c>
      <c r="D109" s="135">
        <v>0</v>
      </c>
      <c r="E109" s="135">
        <v>0</v>
      </c>
      <c r="F109" s="135">
        <v>0</v>
      </c>
      <c r="G109" s="135">
        <v>0</v>
      </c>
      <c r="H109" s="135">
        <v>6758.76</v>
      </c>
      <c r="I109" s="136">
        <f t="shared" si="19"/>
        <v>6758.76</v>
      </c>
    </row>
    <row r="110" spans="1:9" ht="12">
      <c r="A110" s="33" t="s">
        <v>155</v>
      </c>
      <c r="B110" s="134">
        <v>0</v>
      </c>
      <c r="C110" s="135">
        <v>1.29</v>
      </c>
      <c r="D110" s="135">
        <v>0</v>
      </c>
      <c r="E110" s="135">
        <v>0</v>
      </c>
      <c r="F110" s="135">
        <v>0</v>
      </c>
      <c r="G110" s="135">
        <v>0</v>
      </c>
      <c r="H110" s="135">
        <v>1.29</v>
      </c>
      <c r="I110" s="136">
        <f t="shared" si="19"/>
        <v>1.29</v>
      </c>
    </row>
    <row r="111" spans="1:9" ht="12">
      <c r="A111" s="33" t="s">
        <v>156</v>
      </c>
      <c r="B111" s="134">
        <v>0</v>
      </c>
      <c r="C111" s="135">
        <v>7399.5199999999904</v>
      </c>
      <c r="D111" s="135">
        <v>0</v>
      </c>
      <c r="E111" s="135">
        <v>0</v>
      </c>
      <c r="F111" s="135">
        <v>0</v>
      </c>
      <c r="G111" s="135">
        <v>0</v>
      </c>
      <c r="H111" s="135">
        <v>7399.5199999999904</v>
      </c>
      <c r="I111" s="136">
        <f t="shared" si="19"/>
        <v>7399.5199999999904</v>
      </c>
    </row>
    <row r="112" spans="1:9" ht="12">
      <c r="A112" s="33" t="s">
        <v>157</v>
      </c>
      <c r="B112" s="134">
        <v>0</v>
      </c>
      <c r="C112" s="135">
        <v>2820.97</v>
      </c>
      <c r="D112" s="135">
        <v>0</v>
      </c>
      <c r="E112" s="135">
        <v>0</v>
      </c>
      <c r="F112" s="135">
        <v>0</v>
      </c>
      <c r="G112" s="135">
        <v>0</v>
      </c>
      <c r="H112" s="135">
        <v>2820.97</v>
      </c>
      <c r="I112" s="136">
        <f t="shared" si="19"/>
        <v>2820.97</v>
      </c>
    </row>
    <row r="113" spans="1:9" ht="12">
      <c r="A113" s="33" t="s">
        <v>158</v>
      </c>
      <c r="B113" s="134">
        <v>0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</v>
      </c>
      <c r="I113" s="136">
        <f t="shared" si="19"/>
        <v>0</v>
      </c>
    </row>
    <row r="114" spans="1:9" ht="12">
      <c r="A114" s="33" t="s">
        <v>159</v>
      </c>
      <c r="B114" s="134">
        <v>0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5">
        <v>0</v>
      </c>
      <c r="I114" s="136">
        <f t="shared" si="19"/>
        <v>0</v>
      </c>
    </row>
    <row r="115" spans="1:9" ht="12">
      <c r="A115" s="33" t="s">
        <v>160</v>
      </c>
      <c r="B115" s="134">
        <v>0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5">
        <v>0</v>
      </c>
      <c r="I115" s="136">
        <f t="shared" si="19"/>
        <v>0</v>
      </c>
    </row>
    <row r="116" spans="1:9" ht="12">
      <c r="A116" s="33" t="s">
        <v>161</v>
      </c>
      <c r="B116" s="134">
        <v>0</v>
      </c>
      <c r="C116" s="135">
        <v>4482.18</v>
      </c>
      <c r="D116" s="135">
        <v>0</v>
      </c>
      <c r="E116" s="135">
        <v>0</v>
      </c>
      <c r="F116" s="135">
        <v>0</v>
      </c>
      <c r="G116" s="135">
        <v>0</v>
      </c>
      <c r="H116" s="135">
        <v>4482.18</v>
      </c>
      <c r="I116" s="136">
        <f t="shared" si="19"/>
        <v>4482.18</v>
      </c>
    </row>
    <row r="117" spans="1:9" ht="12">
      <c r="A117" s="33" t="s">
        <v>162</v>
      </c>
      <c r="B117" s="134">
        <v>0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5">
        <v>0</v>
      </c>
      <c r="I117" s="136">
        <f t="shared" si="19"/>
        <v>0</v>
      </c>
    </row>
    <row r="118" spans="1:9" ht="12">
      <c r="A118" s="33" t="s">
        <v>163</v>
      </c>
      <c r="B118" s="134">
        <v>0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0</v>
      </c>
      <c r="I118" s="136">
        <f t="shared" si="19"/>
        <v>0</v>
      </c>
    </row>
    <row r="119" spans="1:9" ht="12">
      <c r="A119" s="33" t="s">
        <v>164</v>
      </c>
      <c r="B119" s="134">
        <v>0</v>
      </c>
      <c r="C119" s="135">
        <v>12122.92</v>
      </c>
      <c r="D119" s="135">
        <v>0</v>
      </c>
      <c r="E119" s="135">
        <v>0</v>
      </c>
      <c r="F119" s="135">
        <v>0</v>
      </c>
      <c r="G119" s="135">
        <v>0</v>
      </c>
      <c r="H119" s="135">
        <v>12122.92</v>
      </c>
      <c r="I119" s="136">
        <f t="shared" si="19"/>
        <v>12122.92</v>
      </c>
    </row>
    <row r="120" spans="1:9" ht="12">
      <c r="A120" s="33" t="s">
        <v>165</v>
      </c>
      <c r="B120" s="134">
        <v>0</v>
      </c>
      <c r="C120" s="135">
        <v>8698.14</v>
      </c>
      <c r="D120" s="135">
        <v>0</v>
      </c>
      <c r="E120" s="135">
        <v>0</v>
      </c>
      <c r="F120" s="135">
        <v>0</v>
      </c>
      <c r="G120" s="135">
        <v>0</v>
      </c>
      <c r="H120" s="135">
        <v>8698.14</v>
      </c>
      <c r="I120" s="136">
        <f t="shared" si="19"/>
        <v>8698.14</v>
      </c>
    </row>
    <row r="121" spans="1:9" ht="12">
      <c r="A121" s="33" t="s">
        <v>166</v>
      </c>
      <c r="B121" s="134">
        <v>0</v>
      </c>
      <c r="C121" s="135">
        <v>10235.16</v>
      </c>
      <c r="D121" s="135">
        <v>0</v>
      </c>
      <c r="E121" s="135">
        <v>0</v>
      </c>
      <c r="F121" s="135">
        <v>0</v>
      </c>
      <c r="G121" s="135">
        <v>0</v>
      </c>
      <c r="H121" s="135">
        <v>10235.16</v>
      </c>
      <c r="I121" s="136">
        <f t="shared" si="19"/>
        <v>10235.16</v>
      </c>
    </row>
    <row r="122" spans="1:9" ht="12">
      <c r="A122" s="33" t="s">
        <v>167</v>
      </c>
      <c r="B122" s="134">
        <v>0</v>
      </c>
      <c r="C122" s="135">
        <v>887.51</v>
      </c>
      <c r="D122" s="135">
        <v>0</v>
      </c>
      <c r="E122" s="135">
        <v>0</v>
      </c>
      <c r="F122" s="135">
        <v>0</v>
      </c>
      <c r="G122" s="135">
        <v>0</v>
      </c>
      <c r="H122" s="135">
        <v>887.51</v>
      </c>
      <c r="I122" s="136">
        <f t="shared" si="19"/>
        <v>887.51</v>
      </c>
    </row>
    <row r="123" spans="1:9" ht="12">
      <c r="A123" s="33" t="s">
        <v>168</v>
      </c>
      <c r="B123" s="134">
        <v>0</v>
      </c>
      <c r="C123" s="135">
        <v>13481.11</v>
      </c>
      <c r="D123" s="135">
        <v>0</v>
      </c>
      <c r="E123" s="135">
        <v>0</v>
      </c>
      <c r="F123" s="135">
        <v>0</v>
      </c>
      <c r="G123" s="135">
        <v>0</v>
      </c>
      <c r="H123" s="135">
        <v>13481.11</v>
      </c>
      <c r="I123" s="136">
        <f t="shared" si="19"/>
        <v>13481.11</v>
      </c>
    </row>
    <row r="124" spans="1:9" ht="12">
      <c r="A124" s="33" t="s">
        <v>169</v>
      </c>
      <c r="B124" s="134">
        <v>0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5">
        <v>0</v>
      </c>
      <c r="I124" s="136">
        <f t="shared" si="19"/>
        <v>0</v>
      </c>
    </row>
    <row r="125" spans="1:9" ht="12">
      <c r="A125" s="33" t="s">
        <v>170</v>
      </c>
      <c r="B125" s="134">
        <v>0</v>
      </c>
      <c r="C125" s="135">
        <v>45717.5099999999</v>
      </c>
      <c r="D125" s="135">
        <v>0</v>
      </c>
      <c r="E125" s="135">
        <v>0</v>
      </c>
      <c r="F125" s="135">
        <v>0</v>
      </c>
      <c r="G125" s="135">
        <v>0</v>
      </c>
      <c r="H125" s="135">
        <v>45717.5099999999</v>
      </c>
      <c r="I125" s="136">
        <f t="shared" si="19"/>
        <v>45717.5099999999</v>
      </c>
    </row>
    <row r="126" spans="1:9" ht="12">
      <c r="A126" s="33" t="s">
        <v>171</v>
      </c>
      <c r="B126" s="134">
        <v>0</v>
      </c>
      <c r="C126" s="135">
        <v>1177.54</v>
      </c>
      <c r="D126" s="135">
        <v>0</v>
      </c>
      <c r="E126" s="135">
        <v>0</v>
      </c>
      <c r="F126" s="135">
        <v>0</v>
      </c>
      <c r="G126" s="135">
        <v>0</v>
      </c>
      <c r="H126" s="135">
        <v>1177.54</v>
      </c>
      <c r="I126" s="136">
        <f t="shared" si="19"/>
        <v>1177.54</v>
      </c>
    </row>
    <row r="127" spans="1:9" ht="12">
      <c r="A127" s="33" t="s">
        <v>172</v>
      </c>
      <c r="B127" s="134">
        <v>0</v>
      </c>
      <c r="C127" s="135">
        <v>43393.979999999901</v>
      </c>
      <c r="D127" s="135">
        <v>0</v>
      </c>
      <c r="E127" s="135">
        <v>0</v>
      </c>
      <c r="F127" s="135">
        <v>0</v>
      </c>
      <c r="G127" s="135">
        <v>0</v>
      </c>
      <c r="H127" s="135">
        <v>43393.979999999901</v>
      </c>
      <c r="I127" s="136">
        <f t="shared" si="19"/>
        <v>43393.979999999901</v>
      </c>
    </row>
    <row r="128" spans="1:9" ht="12">
      <c r="A128" s="33" t="s">
        <v>173</v>
      </c>
      <c r="B128" s="134">
        <v>0</v>
      </c>
      <c r="C128" s="135">
        <v>0</v>
      </c>
      <c r="D128" s="135">
        <v>0</v>
      </c>
      <c r="E128" s="135">
        <v>0</v>
      </c>
      <c r="F128" s="135">
        <v>0</v>
      </c>
      <c r="G128" s="135">
        <v>0</v>
      </c>
      <c r="H128" s="135">
        <v>0</v>
      </c>
      <c r="I128" s="136">
        <f t="shared" si="19"/>
        <v>0</v>
      </c>
    </row>
    <row r="129" spans="1:9" ht="12">
      <c r="A129" s="33" t="s">
        <v>174</v>
      </c>
      <c r="B129" s="134">
        <v>0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5">
        <v>0</v>
      </c>
      <c r="I129" s="136">
        <f t="shared" si="19"/>
        <v>0</v>
      </c>
    </row>
    <row r="130" spans="1:9" ht="12">
      <c r="A130" s="33" t="s">
        <v>175</v>
      </c>
      <c r="B130" s="134">
        <v>0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5">
        <v>0</v>
      </c>
      <c r="I130" s="136">
        <f t="shared" si="19"/>
        <v>0</v>
      </c>
    </row>
    <row r="131" spans="1:9" ht="12">
      <c r="A131" s="33" t="s">
        <v>176</v>
      </c>
      <c r="B131" s="134">
        <v>0</v>
      </c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0</v>
      </c>
      <c r="I131" s="136">
        <f t="shared" ref="I131:I133" si="20">SUM(G131:H131)</f>
        <v>0</v>
      </c>
    </row>
    <row r="132" spans="1:9" ht="12">
      <c r="A132" s="33" t="s">
        <v>177</v>
      </c>
      <c r="B132" s="134">
        <v>0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5">
        <v>0</v>
      </c>
      <c r="I132" s="136">
        <f t="shared" si="20"/>
        <v>0</v>
      </c>
    </row>
    <row r="133" spans="1:9" ht="12">
      <c r="A133" s="33" t="s">
        <v>178</v>
      </c>
      <c r="B133" s="134">
        <v>0</v>
      </c>
      <c r="C133" s="135">
        <v>41.99</v>
      </c>
      <c r="D133" s="135">
        <v>0</v>
      </c>
      <c r="E133" s="135">
        <v>0</v>
      </c>
      <c r="F133" s="135">
        <v>0</v>
      </c>
      <c r="G133" s="135">
        <v>0</v>
      </c>
      <c r="H133" s="135">
        <v>41.99</v>
      </c>
      <c r="I133" s="136">
        <f t="shared" si="20"/>
        <v>41.99</v>
      </c>
    </row>
    <row r="134" spans="1:9" ht="12">
      <c r="A134" s="33" t="s">
        <v>179</v>
      </c>
      <c r="B134" s="137">
        <f>SUM(B67:B133)</f>
        <v>10211632.619999997</v>
      </c>
      <c r="C134" s="125">
        <f t="shared" ref="C134:I134" si="21">SUM(C67:C133)</f>
        <v>344228.29999999882</v>
      </c>
      <c r="D134" s="125">
        <f t="shared" si="21"/>
        <v>0</v>
      </c>
      <c r="E134" s="125">
        <f t="shared" si="21"/>
        <v>0</v>
      </c>
      <c r="F134" s="125">
        <f t="shared" si="21"/>
        <v>0</v>
      </c>
      <c r="G134" s="125">
        <f t="shared" si="21"/>
        <v>10211632.619999997</v>
      </c>
      <c r="H134" s="125">
        <f t="shared" si="21"/>
        <v>344228.29999999882</v>
      </c>
      <c r="I134" s="138">
        <f t="shared" si="21"/>
        <v>10555860.919999996</v>
      </c>
    </row>
    <row r="135" spans="1:9" ht="12">
      <c r="A135" s="32" t="s">
        <v>180</v>
      </c>
      <c r="B135" s="134"/>
      <c r="C135" s="135"/>
      <c r="D135" s="135"/>
      <c r="E135" s="135"/>
      <c r="F135" s="135"/>
      <c r="G135" s="135"/>
      <c r="H135" s="135"/>
      <c r="I135" s="136"/>
    </row>
    <row r="136" spans="1:9" ht="12">
      <c r="A136" s="33" t="s">
        <v>181</v>
      </c>
      <c r="B136" s="134">
        <v>186990.18</v>
      </c>
      <c r="C136" s="135">
        <v>0</v>
      </c>
      <c r="D136" s="135">
        <v>0</v>
      </c>
      <c r="E136" s="135">
        <v>0</v>
      </c>
      <c r="F136" s="135">
        <v>0</v>
      </c>
      <c r="G136" s="135">
        <v>186990.18</v>
      </c>
      <c r="H136" s="135">
        <v>0</v>
      </c>
      <c r="I136" s="136">
        <f t="shared" ref="I136:I156" si="22">SUM(G136:H136)</f>
        <v>186990.18</v>
      </c>
    </row>
    <row r="137" spans="1:9" ht="12">
      <c r="A137" s="33" t="s">
        <v>182</v>
      </c>
      <c r="B137" s="134">
        <v>0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  <c r="H137" s="135">
        <v>0</v>
      </c>
      <c r="I137" s="136">
        <f t="shared" si="22"/>
        <v>0</v>
      </c>
    </row>
    <row r="138" spans="1:9" ht="12">
      <c r="A138" s="33" t="s">
        <v>183</v>
      </c>
      <c r="B138" s="134">
        <v>18238.22</v>
      </c>
      <c r="C138" s="135">
        <v>0</v>
      </c>
      <c r="D138" s="135">
        <v>0</v>
      </c>
      <c r="E138" s="135">
        <v>0</v>
      </c>
      <c r="F138" s="135">
        <v>0</v>
      </c>
      <c r="G138" s="135">
        <v>18238.22</v>
      </c>
      <c r="H138" s="135">
        <v>0</v>
      </c>
      <c r="I138" s="136">
        <f t="shared" si="22"/>
        <v>18238.22</v>
      </c>
    </row>
    <row r="139" spans="1:9" ht="12">
      <c r="A139" s="33" t="s">
        <v>184</v>
      </c>
      <c r="B139" s="134">
        <v>140043.62999999899</v>
      </c>
      <c r="C139" s="135">
        <v>0</v>
      </c>
      <c r="D139" s="135">
        <v>0</v>
      </c>
      <c r="E139" s="135">
        <v>0</v>
      </c>
      <c r="F139" s="135">
        <v>0</v>
      </c>
      <c r="G139" s="135">
        <v>140043.62999999899</v>
      </c>
      <c r="H139" s="135">
        <v>0</v>
      </c>
      <c r="I139" s="136">
        <f t="shared" si="22"/>
        <v>140043.62999999899</v>
      </c>
    </row>
    <row r="140" spans="1:9" ht="12">
      <c r="A140" s="33" t="s">
        <v>185</v>
      </c>
      <c r="B140" s="134">
        <v>39465.0099999999</v>
      </c>
      <c r="C140" s="135">
        <v>0</v>
      </c>
      <c r="D140" s="135">
        <v>0</v>
      </c>
      <c r="E140" s="135">
        <v>0</v>
      </c>
      <c r="F140" s="135">
        <v>0</v>
      </c>
      <c r="G140" s="135">
        <v>39465.0099999999</v>
      </c>
      <c r="H140" s="135">
        <v>0</v>
      </c>
      <c r="I140" s="136">
        <f t="shared" si="22"/>
        <v>39465.0099999999</v>
      </c>
    </row>
    <row r="141" spans="1:9" ht="12">
      <c r="A141" s="33" t="s">
        <v>186</v>
      </c>
      <c r="B141" s="134">
        <v>198015</v>
      </c>
      <c r="C141" s="135">
        <v>0</v>
      </c>
      <c r="D141" s="135">
        <v>0</v>
      </c>
      <c r="E141" s="135">
        <v>0</v>
      </c>
      <c r="F141" s="135">
        <v>0</v>
      </c>
      <c r="G141" s="135">
        <v>198015</v>
      </c>
      <c r="H141" s="135">
        <v>0</v>
      </c>
      <c r="I141" s="136">
        <f t="shared" si="22"/>
        <v>198015</v>
      </c>
    </row>
    <row r="142" spans="1:9" ht="12">
      <c r="A142" s="33" t="s">
        <v>187</v>
      </c>
      <c r="B142" s="134">
        <v>-58375.27</v>
      </c>
      <c r="C142" s="135">
        <v>0</v>
      </c>
      <c r="D142" s="135">
        <v>0</v>
      </c>
      <c r="E142" s="135">
        <v>0</v>
      </c>
      <c r="F142" s="135">
        <v>0</v>
      </c>
      <c r="G142" s="135">
        <v>-58375.27</v>
      </c>
      <c r="H142" s="135">
        <v>0</v>
      </c>
      <c r="I142" s="136">
        <f t="shared" si="22"/>
        <v>-58375.27</v>
      </c>
    </row>
    <row r="143" spans="1:9" ht="12">
      <c r="A143" s="33" t="s">
        <v>188</v>
      </c>
      <c r="B143" s="134">
        <v>112557.62</v>
      </c>
      <c r="C143" s="135">
        <v>0</v>
      </c>
      <c r="D143" s="135">
        <v>0</v>
      </c>
      <c r="E143" s="135">
        <v>0</v>
      </c>
      <c r="F143" s="135">
        <v>0</v>
      </c>
      <c r="G143" s="135">
        <v>112557.62</v>
      </c>
      <c r="H143" s="135">
        <v>0</v>
      </c>
      <c r="I143" s="136">
        <f t="shared" si="22"/>
        <v>112557.62</v>
      </c>
    </row>
    <row r="144" spans="1:9" ht="12">
      <c r="A144" s="33" t="s">
        <v>189</v>
      </c>
      <c r="B144" s="134">
        <v>16839.919999999998</v>
      </c>
      <c r="C144" s="135">
        <v>0</v>
      </c>
      <c r="D144" s="135">
        <v>0</v>
      </c>
      <c r="E144" s="135">
        <v>0</v>
      </c>
      <c r="F144" s="135">
        <v>0</v>
      </c>
      <c r="G144" s="135">
        <v>16839.919999999998</v>
      </c>
      <c r="H144" s="135">
        <v>0</v>
      </c>
      <c r="I144" s="136">
        <f t="shared" si="22"/>
        <v>16839.919999999998</v>
      </c>
    </row>
    <row r="145" spans="1:9" ht="12">
      <c r="A145" s="33" t="s">
        <v>190</v>
      </c>
      <c r="B145" s="134">
        <v>98571.22</v>
      </c>
      <c r="C145" s="135">
        <v>0</v>
      </c>
      <c r="D145" s="135">
        <v>0</v>
      </c>
      <c r="E145" s="135">
        <v>0</v>
      </c>
      <c r="F145" s="135">
        <v>0</v>
      </c>
      <c r="G145" s="135">
        <v>98571.22</v>
      </c>
      <c r="H145" s="135">
        <v>0</v>
      </c>
      <c r="I145" s="136">
        <f t="shared" si="22"/>
        <v>98571.22</v>
      </c>
    </row>
    <row r="146" spans="1:9" ht="12">
      <c r="A146" s="33" t="s">
        <v>191</v>
      </c>
      <c r="B146" s="134">
        <v>188047.54</v>
      </c>
      <c r="C146" s="135">
        <v>0</v>
      </c>
      <c r="D146" s="135">
        <v>0</v>
      </c>
      <c r="E146" s="135">
        <v>0</v>
      </c>
      <c r="F146" s="135">
        <v>0</v>
      </c>
      <c r="G146" s="135">
        <v>188047.54</v>
      </c>
      <c r="H146" s="135">
        <v>0</v>
      </c>
      <c r="I146" s="136">
        <f t="shared" si="22"/>
        <v>188047.54</v>
      </c>
    </row>
    <row r="147" spans="1:9" ht="12">
      <c r="A147" s="33" t="s">
        <v>192</v>
      </c>
      <c r="B147" s="134">
        <v>142125.82999999999</v>
      </c>
      <c r="C147" s="135">
        <v>0</v>
      </c>
      <c r="D147" s="135">
        <v>0</v>
      </c>
      <c r="E147" s="135">
        <v>0</v>
      </c>
      <c r="F147" s="135">
        <v>0</v>
      </c>
      <c r="G147" s="135">
        <v>142125.82999999999</v>
      </c>
      <c r="H147" s="135">
        <v>0</v>
      </c>
      <c r="I147" s="136">
        <f t="shared" si="22"/>
        <v>142125.82999999999</v>
      </c>
    </row>
    <row r="148" spans="1:9" ht="12">
      <c r="A148" s="33" t="s">
        <v>193</v>
      </c>
      <c r="B148" s="134">
        <v>-8249.2099999999991</v>
      </c>
      <c r="C148" s="135">
        <v>0</v>
      </c>
      <c r="D148" s="135">
        <v>0</v>
      </c>
      <c r="E148" s="135">
        <v>0</v>
      </c>
      <c r="F148" s="135">
        <v>0</v>
      </c>
      <c r="G148" s="135">
        <v>-8249.2099999999991</v>
      </c>
      <c r="H148" s="135">
        <v>0</v>
      </c>
      <c r="I148" s="136">
        <f t="shared" si="22"/>
        <v>-8249.2099999999991</v>
      </c>
    </row>
    <row r="149" spans="1:9" ht="12">
      <c r="A149" s="33" t="s">
        <v>194</v>
      </c>
      <c r="B149" s="134">
        <v>5691.27</v>
      </c>
      <c r="C149" s="135">
        <v>0</v>
      </c>
      <c r="D149" s="135">
        <v>0</v>
      </c>
      <c r="E149" s="135">
        <v>0</v>
      </c>
      <c r="F149" s="135">
        <v>0</v>
      </c>
      <c r="G149" s="135">
        <v>5691.27</v>
      </c>
      <c r="H149" s="135">
        <v>0</v>
      </c>
      <c r="I149" s="136">
        <f t="shared" si="22"/>
        <v>5691.27</v>
      </c>
    </row>
    <row r="150" spans="1:9" ht="12">
      <c r="A150" s="33" t="s">
        <v>195</v>
      </c>
      <c r="B150" s="134">
        <v>21.94</v>
      </c>
      <c r="C150" s="135">
        <v>0</v>
      </c>
      <c r="D150" s="135">
        <v>0</v>
      </c>
      <c r="E150" s="135">
        <v>0</v>
      </c>
      <c r="F150" s="135">
        <v>0</v>
      </c>
      <c r="G150" s="135">
        <v>21.94</v>
      </c>
      <c r="H150" s="135">
        <v>0</v>
      </c>
      <c r="I150" s="136">
        <f t="shared" si="22"/>
        <v>21.94</v>
      </c>
    </row>
    <row r="151" spans="1:9" ht="12">
      <c r="A151" s="33" t="s">
        <v>196</v>
      </c>
      <c r="B151" s="134">
        <v>0</v>
      </c>
      <c r="C151" s="135">
        <v>0</v>
      </c>
      <c r="D151" s="135">
        <v>0</v>
      </c>
      <c r="E151" s="135">
        <v>0</v>
      </c>
      <c r="F151" s="135">
        <v>0</v>
      </c>
      <c r="G151" s="135">
        <v>0</v>
      </c>
      <c r="H151" s="135">
        <v>0</v>
      </c>
      <c r="I151" s="136">
        <f t="shared" si="22"/>
        <v>0</v>
      </c>
    </row>
    <row r="152" spans="1:9" ht="12">
      <c r="A152" s="33" t="s">
        <v>197</v>
      </c>
      <c r="B152" s="134">
        <v>9348.09</v>
      </c>
      <c r="C152" s="135">
        <v>0</v>
      </c>
      <c r="D152" s="135">
        <v>0</v>
      </c>
      <c r="E152" s="135">
        <v>0</v>
      </c>
      <c r="F152" s="135">
        <v>0</v>
      </c>
      <c r="G152" s="135">
        <v>9348.09</v>
      </c>
      <c r="H152" s="135">
        <v>0</v>
      </c>
      <c r="I152" s="136">
        <f t="shared" si="22"/>
        <v>9348.09</v>
      </c>
    </row>
    <row r="153" spans="1:9" ht="12">
      <c r="A153" s="33" t="s">
        <v>198</v>
      </c>
      <c r="B153" s="134">
        <v>184393.9</v>
      </c>
      <c r="C153" s="135">
        <v>0</v>
      </c>
      <c r="D153" s="135">
        <v>0</v>
      </c>
      <c r="E153" s="135">
        <v>0</v>
      </c>
      <c r="F153" s="135">
        <v>0</v>
      </c>
      <c r="G153" s="135">
        <v>184393.9</v>
      </c>
      <c r="H153" s="135">
        <v>0</v>
      </c>
      <c r="I153" s="136">
        <f t="shared" si="22"/>
        <v>184393.9</v>
      </c>
    </row>
    <row r="154" spans="1:9" ht="12">
      <c r="A154" s="33" t="s">
        <v>199</v>
      </c>
      <c r="B154" s="134">
        <v>540900.90999999898</v>
      </c>
      <c r="C154" s="135">
        <v>0</v>
      </c>
      <c r="D154" s="135">
        <v>0</v>
      </c>
      <c r="E154" s="135">
        <v>0</v>
      </c>
      <c r="F154" s="135">
        <v>0</v>
      </c>
      <c r="G154" s="135">
        <v>540900.90999999898</v>
      </c>
      <c r="H154" s="135">
        <v>0</v>
      </c>
      <c r="I154" s="136">
        <f t="shared" si="22"/>
        <v>540900.90999999898</v>
      </c>
    </row>
    <row r="155" spans="1:9" ht="12">
      <c r="A155" s="33" t="s">
        <v>200</v>
      </c>
      <c r="B155" s="134">
        <v>38.42</v>
      </c>
      <c r="C155" s="135">
        <v>0</v>
      </c>
      <c r="D155" s="135">
        <v>0</v>
      </c>
      <c r="E155" s="135">
        <v>0</v>
      </c>
      <c r="F155" s="135">
        <v>0</v>
      </c>
      <c r="G155" s="135">
        <v>38.42</v>
      </c>
      <c r="H155" s="135">
        <v>0</v>
      </c>
      <c r="I155" s="136">
        <f t="shared" si="22"/>
        <v>38.42</v>
      </c>
    </row>
    <row r="156" spans="1:9" ht="12">
      <c r="A156" s="33" t="s">
        <v>201</v>
      </c>
      <c r="B156" s="134">
        <v>24153.39</v>
      </c>
      <c r="C156" s="135">
        <v>0</v>
      </c>
      <c r="D156" s="135">
        <v>0</v>
      </c>
      <c r="E156" s="135">
        <v>0</v>
      </c>
      <c r="F156" s="135">
        <v>0</v>
      </c>
      <c r="G156" s="135">
        <v>24153.39</v>
      </c>
      <c r="H156" s="135">
        <v>0</v>
      </c>
      <c r="I156" s="136">
        <f t="shared" si="22"/>
        <v>24153.39</v>
      </c>
    </row>
    <row r="157" spans="1:9" ht="12">
      <c r="A157" s="33" t="s">
        <v>202</v>
      </c>
      <c r="B157" s="134">
        <v>0</v>
      </c>
      <c r="C157" s="135">
        <v>0</v>
      </c>
      <c r="D157" s="135">
        <v>0</v>
      </c>
      <c r="E157" s="135">
        <v>0</v>
      </c>
      <c r="F157" s="135">
        <v>0</v>
      </c>
      <c r="G157" s="135">
        <v>0</v>
      </c>
      <c r="H157" s="135">
        <v>0</v>
      </c>
      <c r="I157" s="136">
        <v>0</v>
      </c>
    </row>
    <row r="158" spans="1:9" ht="12">
      <c r="A158" s="33" t="s">
        <v>203</v>
      </c>
      <c r="B158" s="134">
        <v>0</v>
      </c>
      <c r="C158" s="135">
        <v>0</v>
      </c>
      <c r="D158" s="135">
        <v>0</v>
      </c>
      <c r="E158" s="135">
        <v>0</v>
      </c>
      <c r="F158" s="135">
        <v>0</v>
      </c>
      <c r="G158" s="135">
        <v>0</v>
      </c>
      <c r="H158" s="135">
        <v>0</v>
      </c>
      <c r="I158" s="136">
        <v>0</v>
      </c>
    </row>
    <row r="159" spans="1:9" ht="12">
      <c r="A159" s="33" t="s">
        <v>204</v>
      </c>
      <c r="B159" s="134">
        <v>0</v>
      </c>
      <c r="C159" s="135">
        <v>0</v>
      </c>
      <c r="D159" s="135">
        <v>0</v>
      </c>
      <c r="E159" s="135">
        <v>0</v>
      </c>
      <c r="F159" s="135">
        <v>0</v>
      </c>
      <c r="G159" s="135">
        <v>0</v>
      </c>
      <c r="H159" s="135">
        <v>0</v>
      </c>
      <c r="I159" s="136">
        <v>0</v>
      </c>
    </row>
    <row r="160" spans="1:9" ht="12">
      <c r="A160" s="33" t="s">
        <v>205</v>
      </c>
      <c r="B160" s="134">
        <v>0</v>
      </c>
      <c r="C160" s="135">
        <v>0</v>
      </c>
      <c r="D160" s="135">
        <v>0</v>
      </c>
      <c r="E160" s="135">
        <v>0</v>
      </c>
      <c r="F160" s="135">
        <v>0</v>
      </c>
      <c r="G160" s="135">
        <v>0</v>
      </c>
      <c r="H160" s="135">
        <v>0</v>
      </c>
      <c r="I160" s="136">
        <v>0</v>
      </c>
    </row>
    <row r="161" spans="1:9" ht="12">
      <c r="A161" s="33" t="s">
        <v>206</v>
      </c>
      <c r="B161" s="134">
        <v>0</v>
      </c>
      <c r="C161" s="135">
        <v>0</v>
      </c>
      <c r="D161" s="135">
        <v>0</v>
      </c>
      <c r="E161" s="135">
        <v>0</v>
      </c>
      <c r="F161" s="135">
        <v>0</v>
      </c>
      <c r="G161" s="135">
        <v>0</v>
      </c>
      <c r="H161" s="135">
        <v>0</v>
      </c>
      <c r="I161" s="136">
        <v>0</v>
      </c>
    </row>
    <row r="162" spans="1:9" ht="12">
      <c r="A162" s="33" t="s">
        <v>207</v>
      </c>
      <c r="B162" s="134">
        <v>0</v>
      </c>
      <c r="C162" s="135">
        <v>0</v>
      </c>
      <c r="D162" s="135">
        <v>0</v>
      </c>
      <c r="E162" s="135">
        <v>0</v>
      </c>
      <c r="F162" s="135">
        <v>0</v>
      </c>
      <c r="G162" s="135">
        <v>0</v>
      </c>
      <c r="H162" s="135">
        <v>0</v>
      </c>
      <c r="I162" s="136">
        <v>0</v>
      </c>
    </row>
    <row r="163" spans="1:9" ht="12">
      <c r="A163" s="33" t="s">
        <v>208</v>
      </c>
      <c r="B163" s="134">
        <v>0</v>
      </c>
      <c r="C163" s="135">
        <v>0</v>
      </c>
      <c r="D163" s="135">
        <v>0</v>
      </c>
      <c r="E163" s="135">
        <v>0</v>
      </c>
      <c r="F163" s="135">
        <v>0</v>
      </c>
      <c r="G163" s="135">
        <v>0</v>
      </c>
      <c r="H163" s="135">
        <v>0</v>
      </c>
      <c r="I163" s="136">
        <v>0</v>
      </c>
    </row>
    <row r="164" spans="1:9" ht="12">
      <c r="A164" s="33" t="s">
        <v>209</v>
      </c>
      <c r="B164" s="137">
        <f>SUM(B136:B163)</f>
        <v>1838817.6099999978</v>
      </c>
      <c r="C164" s="125">
        <f t="shared" ref="C164:I164" si="23">SUM(C136:C163)</f>
        <v>0</v>
      </c>
      <c r="D164" s="125">
        <f t="shared" si="23"/>
        <v>0</v>
      </c>
      <c r="E164" s="125">
        <f t="shared" si="23"/>
        <v>0</v>
      </c>
      <c r="F164" s="125">
        <f t="shared" si="23"/>
        <v>0</v>
      </c>
      <c r="G164" s="125">
        <f t="shared" si="23"/>
        <v>1838817.6099999978</v>
      </c>
      <c r="H164" s="125">
        <f t="shared" si="23"/>
        <v>0</v>
      </c>
      <c r="I164" s="138">
        <f t="shared" si="23"/>
        <v>1838817.6099999978</v>
      </c>
    </row>
    <row r="165" spans="1:9" ht="12">
      <c r="A165" s="32" t="s">
        <v>210</v>
      </c>
      <c r="B165" s="134"/>
      <c r="C165" s="135"/>
      <c r="D165" s="135"/>
      <c r="E165" s="135"/>
      <c r="F165" s="135"/>
      <c r="G165" s="135"/>
      <c r="H165" s="135"/>
      <c r="I165" s="136"/>
    </row>
    <row r="166" spans="1:9" ht="12">
      <c r="A166" s="33" t="s">
        <v>211</v>
      </c>
      <c r="B166" s="134">
        <v>-727785.69999999902</v>
      </c>
      <c r="C166" s="135">
        <v>0</v>
      </c>
      <c r="D166" s="135">
        <v>0</v>
      </c>
      <c r="E166" s="135">
        <v>0</v>
      </c>
      <c r="F166" s="135">
        <v>0</v>
      </c>
      <c r="G166" s="135">
        <v>-727785.69999999902</v>
      </c>
      <c r="H166" s="135">
        <v>0</v>
      </c>
      <c r="I166" s="136">
        <f t="shared" ref="I166:I201" si="24">SUM(G166:H166)</f>
        <v>-727785.69999999902</v>
      </c>
    </row>
    <row r="167" spans="1:9" ht="12">
      <c r="A167" s="33" t="s">
        <v>212</v>
      </c>
      <c r="B167" s="134">
        <v>210257.32</v>
      </c>
      <c r="C167" s="135">
        <v>0</v>
      </c>
      <c r="D167" s="135">
        <v>0</v>
      </c>
      <c r="E167" s="135">
        <v>0</v>
      </c>
      <c r="F167" s="135">
        <v>0</v>
      </c>
      <c r="G167" s="135">
        <v>210257.32</v>
      </c>
      <c r="H167" s="135">
        <v>0</v>
      </c>
      <c r="I167" s="136">
        <f t="shared" si="24"/>
        <v>210257.32</v>
      </c>
    </row>
    <row r="168" spans="1:9" ht="12">
      <c r="A168" s="33" t="s">
        <v>213</v>
      </c>
      <c r="B168" s="134">
        <v>81714.87</v>
      </c>
      <c r="C168" s="135">
        <v>0</v>
      </c>
      <c r="D168" s="135">
        <v>0</v>
      </c>
      <c r="E168" s="135">
        <v>0</v>
      </c>
      <c r="F168" s="135">
        <v>0</v>
      </c>
      <c r="G168" s="135">
        <v>81714.87</v>
      </c>
      <c r="H168" s="135">
        <v>0</v>
      </c>
      <c r="I168" s="136">
        <f t="shared" si="24"/>
        <v>81714.87</v>
      </c>
    </row>
    <row r="169" spans="1:9" ht="12">
      <c r="A169" s="33" t="s">
        <v>214</v>
      </c>
      <c r="B169" s="134">
        <v>201173.09</v>
      </c>
      <c r="C169" s="135">
        <v>0</v>
      </c>
      <c r="D169" s="135">
        <v>0</v>
      </c>
      <c r="E169" s="135">
        <v>0</v>
      </c>
      <c r="F169" s="135">
        <v>0</v>
      </c>
      <c r="G169" s="135">
        <v>201173.09</v>
      </c>
      <c r="H169" s="135">
        <v>0</v>
      </c>
      <c r="I169" s="136">
        <f t="shared" si="24"/>
        <v>201173.09</v>
      </c>
    </row>
    <row r="170" spans="1:9" ht="12">
      <c r="A170" s="33" t="s">
        <v>215</v>
      </c>
      <c r="B170" s="134">
        <v>455403.06</v>
      </c>
      <c r="C170" s="135">
        <v>0</v>
      </c>
      <c r="D170" s="135">
        <v>0</v>
      </c>
      <c r="E170" s="135">
        <v>0</v>
      </c>
      <c r="F170" s="135">
        <v>0</v>
      </c>
      <c r="G170" s="135">
        <v>455403.06</v>
      </c>
      <c r="H170" s="135">
        <v>0</v>
      </c>
      <c r="I170" s="136">
        <f t="shared" si="24"/>
        <v>455403.06</v>
      </c>
    </row>
    <row r="171" spans="1:9" ht="12">
      <c r="A171" s="33" t="s">
        <v>216</v>
      </c>
      <c r="B171" s="134">
        <v>-804.06</v>
      </c>
      <c r="C171" s="135">
        <v>0</v>
      </c>
      <c r="D171" s="135">
        <v>0</v>
      </c>
      <c r="E171" s="135">
        <v>0</v>
      </c>
      <c r="F171" s="135">
        <v>0</v>
      </c>
      <c r="G171" s="135">
        <v>-804.06</v>
      </c>
      <c r="H171" s="135">
        <v>0</v>
      </c>
      <c r="I171" s="136">
        <f t="shared" si="24"/>
        <v>-804.06</v>
      </c>
    </row>
    <row r="172" spans="1:9" ht="12">
      <c r="A172" s="33" t="s">
        <v>217</v>
      </c>
      <c r="B172" s="134">
        <v>147641.91</v>
      </c>
      <c r="C172" s="135">
        <v>0</v>
      </c>
      <c r="D172" s="135">
        <v>0</v>
      </c>
      <c r="E172" s="135">
        <v>0</v>
      </c>
      <c r="F172" s="135">
        <v>0</v>
      </c>
      <c r="G172" s="135">
        <v>147641.91</v>
      </c>
      <c r="H172" s="135">
        <v>0</v>
      </c>
      <c r="I172" s="136">
        <f t="shared" si="24"/>
        <v>147641.91</v>
      </c>
    </row>
    <row r="173" spans="1:9" ht="12">
      <c r="A173" s="33" t="s">
        <v>218</v>
      </c>
      <c r="B173" s="134">
        <v>287032.049999999</v>
      </c>
      <c r="C173" s="135">
        <v>0</v>
      </c>
      <c r="D173" s="135">
        <v>0</v>
      </c>
      <c r="E173" s="135">
        <v>0</v>
      </c>
      <c r="F173" s="135">
        <v>0</v>
      </c>
      <c r="G173" s="135">
        <v>287032.049999999</v>
      </c>
      <c r="H173" s="135">
        <v>0</v>
      </c>
      <c r="I173" s="136">
        <f t="shared" si="24"/>
        <v>287032.049999999</v>
      </c>
    </row>
    <row r="174" spans="1:9" ht="12">
      <c r="A174" s="33" t="s">
        <v>219</v>
      </c>
      <c r="B174" s="134">
        <v>1580629.45999999</v>
      </c>
      <c r="C174" s="135">
        <v>0</v>
      </c>
      <c r="D174" s="135">
        <v>0</v>
      </c>
      <c r="E174" s="135">
        <v>0</v>
      </c>
      <c r="F174" s="135">
        <v>0</v>
      </c>
      <c r="G174" s="135">
        <v>1580629.45999999</v>
      </c>
      <c r="H174" s="135">
        <v>0</v>
      </c>
      <c r="I174" s="136">
        <f t="shared" si="24"/>
        <v>1580629.45999999</v>
      </c>
    </row>
    <row r="175" spans="1:9" ht="12">
      <c r="A175" s="33" t="s">
        <v>220</v>
      </c>
      <c r="B175" s="134">
        <v>-45354.0799999999</v>
      </c>
      <c r="C175" s="135">
        <v>0</v>
      </c>
      <c r="D175" s="135">
        <v>0</v>
      </c>
      <c r="E175" s="135">
        <v>0</v>
      </c>
      <c r="F175" s="135">
        <v>0</v>
      </c>
      <c r="G175" s="135">
        <v>-45354.0799999999</v>
      </c>
      <c r="H175" s="135">
        <v>0</v>
      </c>
      <c r="I175" s="136">
        <f t="shared" si="24"/>
        <v>-45354.0799999999</v>
      </c>
    </row>
    <row r="176" spans="1:9" ht="12">
      <c r="A176" s="33" t="s">
        <v>221</v>
      </c>
      <c r="B176" s="134">
        <v>34598.11</v>
      </c>
      <c r="C176" s="135">
        <v>0</v>
      </c>
      <c r="D176" s="135">
        <v>0</v>
      </c>
      <c r="E176" s="135">
        <v>0</v>
      </c>
      <c r="F176" s="135">
        <v>0</v>
      </c>
      <c r="G176" s="135">
        <v>34598.11</v>
      </c>
      <c r="H176" s="135">
        <v>0</v>
      </c>
      <c r="I176" s="136">
        <f t="shared" si="24"/>
        <v>34598.11</v>
      </c>
    </row>
    <row r="177" spans="1:9" ht="12">
      <c r="A177" s="33" t="s">
        <v>222</v>
      </c>
      <c r="B177" s="134">
        <v>0</v>
      </c>
      <c r="C177" s="135">
        <v>0</v>
      </c>
      <c r="D177" s="135">
        <v>0</v>
      </c>
      <c r="E177" s="135">
        <v>0</v>
      </c>
      <c r="F177" s="135">
        <v>0</v>
      </c>
      <c r="G177" s="135">
        <v>0</v>
      </c>
      <c r="H177" s="135">
        <v>0</v>
      </c>
      <c r="I177" s="136">
        <f t="shared" si="24"/>
        <v>0</v>
      </c>
    </row>
    <row r="178" spans="1:9" ht="12">
      <c r="A178" s="33" t="s">
        <v>223</v>
      </c>
      <c r="B178" s="134">
        <v>182524.89</v>
      </c>
      <c r="C178" s="135">
        <v>0</v>
      </c>
      <c r="D178" s="135">
        <v>0</v>
      </c>
      <c r="E178" s="135">
        <v>0</v>
      </c>
      <c r="F178" s="135">
        <v>0</v>
      </c>
      <c r="G178" s="135">
        <v>182524.89</v>
      </c>
      <c r="H178" s="135">
        <v>0</v>
      </c>
      <c r="I178" s="136">
        <f t="shared" si="24"/>
        <v>182524.89</v>
      </c>
    </row>
    <row r="179" spans="1:9" ht="12">
      <c r="A179" s="33" t="s">
        <v>224</v>
      </c>
      <c r="B179" s="134">
        <v>2992947.6</v>
      </c>
      <c r="C179" s="135">
        <v>0</v>
      </c>
      <c r="D179" s="135">
        <v>0</v>
      </c>
      <c r="E179" s="135">
        <v>0</v>
      </c>
      <c r="F179" s="135">
        <v>0</v>
      </c>
      <c r="G179" s="135">
        <v>2992947.6</v>
      </c>
      <c r="H179" s="135">
        <v>0</v>
      </c>
      <c r="I179" s="136">
        <f t="shared" si="24"/>
        <v>2992947.6</v>
      </c>
    </row>
    <row r="180" spans="1:9" ht="12">
      <c r="A180" s="33" t="s">
        <v>225</v>
      </c>
      <c r="B180" s="134">
        <v>913139.51999998896</v>
      </c>
      <c r="C180" s="135">
        <v>0</v>
      </c>
      <c r="D180" s="135">
        <v>0</v>
      </c>
      <c r="E180" s="135">
        <v>0</v>
      </c>
      <c r="F180" s="135">
        <v>0</v>
      </c>
      <c r="G180" s="135">
        <v>913139.51999998896</v>
      </c>
      <c r="H180" s="135">
        <v>0</v>
      </c>
      <c r="I180" s="136">
        <f t="shared" si="24"/>
        <v>913139.51999998896</v>
      </c>
    </row>
    <row r="181" spans="1:9" ht="12">
      <c r="A181" s="33" t="s">
        <v>226</v>
      </c>
      <c r="B181" s="134">
        <v>26994.379999999899</v>
      </c>
      <c r="C181" s="135">
        <v>0</v>
      </c>
      <c r="D181" s="135">
        <v>0</v>
      </c>
      <c r="E181" s="135">
        <v>0</v>
      </c>
      <c r="F181" s="135">
        <v>0</v>
      </c>
      <c r="G181" s="135">
        <v>26994.379999999899</v>
      </c>
      <c r="H181" s="135">
        <v>0</v>
      </c>
      <c r="I181" s="136">
        <f t="shared" si="24"/>
        <v>26994.379999999899</v>
      </c>
    </row>
    <row r="182" spans="1:9" ht="12">
      <c r="A182" s="33" t="s">
        <v>227</v>
      </c>
      <c r="B182" s="134">
        <v>207464.04</v>
      </c>
      <c r="C182" s="135">
        <v>0</v>
      </c>
      <c r="D182" s="135">
        <v>0</v>
      </c>
      <c r="E182" s="135">
        <v>0</v>
      </c>
      <c r="F182" s="135">
        <v>0</v>
      </c>
      <c r="G182" s="135">
        <v>207464.04</v>
      </c>
      <c r="H182" s="135">
        <v>0</v>
      </c>
      <c r="I182" s="136">
        <f t="shared" si="24"/>
        <v>207464.04</v>
      </c>
    </row>
    <row r="183" spans="1:9" ht="12">
      <c r="A183" s="33" t="s">
        <v>228</v>
      </c>
      <c r="B183" s="134">
        <v>39637.269999999997</v>
      </c>
      <c r="C183" s="135">
        <v>0</v>
      </c>
      <c r="D183" s="135">
        <v>0</v>
      </c>
      <c r="E183" s="135">
        <v>0</v>
      </c>
      <c r="F183" s="135">
        <v>0</v>
      </c>
      <c r="G183" s="135">
        <v>39637.269999999997</v>
      </c>
      <c r="H183" s="135">
        <v>0</v>
      </c>
      <c r="I183" s="136">
        <f t="shared" si="24"/>
        <v>39637.269999999997</v>
      </c>
    </row>
    <row r="184" spans="1:9" ht="12">
      <c r="A184" s="33" t="s">
        <v>229</v>
      </c>
      <c r="B184" s="134">
        <v>0</v>
      </c>
      <c r="C184" s="135">
        <v>0</v>
      </c>
      <c r="D184" s="135">
        <v>0</v>
      </c>
      <c r="E184" s="135">
        <v>0</v>
      </c>
      <c r="F184" s="135">
        <v>0</v>
      </c>
      <c r="G184" s="135">
        <v>0</v>
      </c>
      <c r="H184" s="135">
        <v>0</v>
      </c>
      <c r="I184" s="136">
        <f t="shared" si="24"/>
        <v>0</v>
      </c>
    </row>
    <row r="185" spans="1:9" ht="12">
      <c r="A185" s="33" t="s">
        <v>230</v>
      </c>
      <c r="B185" s="134">
        <v>0</v>
      </c>
      <c r="C185" s="135">
        <v>237908.55999999901</v>
      </c>
      <c r="D185" s="135">
        <v>0</v>
      </c>
      <c r="E185" s="135">
        <v>0</v>
      </c>
      <c r="F185" s="135">
        <v>0</v>
      </c>
      <c r="G185" s="135">
        <v>0</v>
      </c>
      <c r="H185" s="135">
        <v>237908.55999999901</v>
      </c>
      <c r="I185" s="136">
        <f t="shared" si="24"/>
        <v>237908.55999999901</v>
      </c>
    </row>
    <row r="186" spans="1:9" ht="12">
      <c r="A186" s="33" t="s">
        <v>231</v>
      </c>
      <c r="B186" s="134">
        <v>0</v>
      </c>
      <c r="C186" s="135">
        <v>27785.0799999999</v>
      </c>
      <c r="D186" s="135">
        <v>0</v>
      </c>
      <c r="E186" s="135">
        <v>0</v>
      </c>
      <c r="F186" s="135">
        <v>0</v>
      </c>
      <c r="G186" s="135">
        <v>0</v>
      </c>
      <c r="H186" s="135">
        <v>27785.0799999999</v>
      </c>
      <c r="I186" s="136">
        <f t="shared" si="24"/>
        <v>27785.0799999999</v>
      </c>
    </row>
    <row r="187" spans="1:9" ht="12">
      <c r="A187" s="33" t="s">
        <v>232</v>
      </c>
      <c r="B187" s="134">
        <v>0</v>
      </c>
      <c r="C187" s="135">
        <v>1531793.5699999901</v>
      </c>
      <c r="D187" s="135">
        <v>0</v>
      </c>
      <c r="E187" s="135">
        <v>0</v>
      </c>
      <c r="F187" s="135">
        <v>0</v>
      </c>
      <c r="G187" s="135">
        <v>0</v>
      </c>
      <c r="H187" s="135">
        <v>1531793.5699999901</v>
      </c>
      <c r="I187" s="136">
        <f t="shared" si="24"/>
        <v>1531793.5699999901</v>
      </c>
    </row>
    <row r="188" spans="1:9" ht="12">
      <c r="A188" s="33" t="s">
        <v>233</v>
      </c>
      <c r="B188" s="134">
        <v>0</v>
      </c>
      <c r="C188" s="135">
        <v>252670.649999999</v>
      </c>
      <c r="D188" s="135">
        <v>0</v>
      </c>
      <c r="E188" s="135">
        <v>0</v>
      </c>
      <c r="F188" s="135">
        <v>0</v>
      </c>
      <c r="G188" s="135">
        <v>0</v>
      </c>
      <c r="H188" s="135">
        <v>252670.649999999</v>
      </c>
      <c r="I188" s="136">
        <f t="shared" si="24"/>
        <v>252670.649999999</v>
      </c>
    </row>
    <row r="189" spans="1:9" ht="12">
      <c r="A189" s="33" t="s">
        <v>234</v>
      </c>
      <c r="B189" s="134">
        <v>0</v>
      </c>
      <c r="C189" s="135">
        <v>26163.699999999899</v>
      </c>
      <c r="D189" s="135">
        <v>0</v>
      </c>
      <c r="E189" s="135">
        <v>0</v>
      </c>
      <c r="F189" s="135">
        <v>0</v>
      </c>
      <c r="G189" s="135">
        <v>0</v>
      </c>
      <c r="H189" s="135">
        <v>26163.699999999899</v>
      </c>
      <c r="I189" s="136">
        <f t="shared" si="24"/>
        <v>26163.699999999899</v>
      </c>
    </row>
    <row r="190" spans="1:9" ht="12">
      <c r="A190" s="33" t="s">
        <v>235</v>
      </c>
      <c r="B190" s="134">
        <v>0</v>
      </c>
      <c r="C190" s="135">
        <v>195909.19999999899</v>
      </c>
      <c r="D190" s="135">
        <v>0</v>
      </c>
      <c r="E190" s="135">
        <v>0</v>
      </c>
      <c r="F190" s="135">
        <v>0</v>
      </c>
      <c r="G190" s="135">
        <v>0</v>
      </c>
      <c r="H190" s="135">
        <v>195909.19999999899</v>
      </c>
      <c r="I190" s="136">
        <f t="shared" si="24"/>
        <v>195909.19999999899</v>
      </c>
    </row>
    <row r="191" spans="1:9" ht="12">
      <c r="A191" s="33" t="s">
        <v>236</v>
      </c>
      <c r="B191" s="134">
        <v>0</v>
      </c>
      <c r="C191" s="135">
        <v>356140.14</v>
      </c>
      <c r="D191" s="135">
        <v>0</v>
      </c>
      <c r="E191" s="135">
        <v>0</v>
      </c>
      <c r="F191" s="135">
        <v>0</v>
      </c>
      <c r="G191" s="135">
        <v>0</v>
      </c>
      <c r="H191" s="135">
        <v>356140.14</v>
      </c>
      <c r="I191" s="136">
        <f t="shared" si="24"/>
        <v>356140.14</v>
      </c>
    </row>
    <row r="192" spans="1:9" ht="12">
      <c r="A192" s="33" t="s">
        <v>237</v>
      </c>
      <c r="B192" s="134">
        <v>0</v>
      </c>
      <c r="C192" s="135">
        <v>1747082.75</v>
      </c>
      <c r="D192" s="135">
        <v>0</v>
      </c>
      <c r="E192" s="135">
        <v>0</v>
      </c>
      <c r="F192" s="135">
        <v>0</v>
      </c>
      <c r="G192" s="135">
        <v>0</v>
      </c>
      <c r="H192" s="135">
        <v>1747082.75</v>
      </c>
      <c r="I192" s="136">
        <f t="shared" si="24"/>
        <v>1747082.75</v>
      </c>
    </row>
    <row r="193" spans="1:12" ht="12">
      <c r="A193" s="33" t="s">
        <v>238</v>
      </c>
      <c r="B193" s="134">
        <v>0</v>
      </c>
      <c r="C193" s="135">
        <v>17486.689999999999</v>
      </c>
      <c r="D193" s="135">
        <v>0</v>
      </c>
      <c r="E193" s="135">
        <v>0</v>
      </c>
      <c r="F193" s="135">
        <v>0</v>
      </c>
      <c r="G193" s="135">
        <v>0</v>
      </c>
      <c r="H193" s="135">
        <v>17486.689999999999</v>
      </c>
      <c r="I193" s="136">
        <f t="shared" si="24"/>
        <v>17486.689999999999</v>
      </c>
    </row>
    <row r="194" spans="1:12" ht="12">
      <c r="A194" s="33" t="s">
        <v>239</v>
      </c>
      <c r="B194" s="134">
        <v>0</v>
      </c>
      <c r="C194" s="135">
        <v>33175.97</v>
      </c>
      <c r="D194" s="135">
        <v>0</v>
      </c>
      <c r="E194" s="135">
        <v>0</v>
      </c>
      <c r="F194" s="135">
        <v>0</v>
      </c>
      <c r="G194" s="135">
        <v>0</v>
      </c>
      <c r="H194" s="135">
        <v>33175.97</v>
      </c>
      <c r="I194" s="136">
        <f t="shared" si="24"/>
        <v>33175.97</v>
      </c>
    </row>
    <row r="195" spans="1:12" ht="12">
      <c r="A195" s="33" t="s">
        <v>240</v>
      </c>
      <c r="B195" s="134">
        <v>0</v>
      </c>
      <c r="C195" s="135">
        <v>5473.0999999999904</v>
      </c>
      <c r="D195" s="135">
        <v>0</v>
      </c>
      <c r="E195" s="135">
        <v>0</v>
      </c>
      <c r="F195" s="135">
        <v>0</v>
      </c>
      <c r="G195" s="135">
        <v>0</v>
      </c>
      <c r="H195" s="135">
        <v>5473.0999999999904</v>
      </c>
      <c r="I195" s="136">
        <f t="shared" si="24"/>
        <v>5473.0999999999904</v>
      </c>
    </row>
    <row r="196" spans="1:12" ht="12">
      <c r="A196" s="33" t="s">
        <v>241</v>
      </c>
      <c r="B196" s="134">
        <v>0</v>
      </c>
      <c r="C196" s="135">
        <v>783159.94</v>
      </c>
      <c r="D196" s="135">
        <v>0</v>
      </c>
      <c r="E196" s="135">
        <v>0</v>
      </c>
      <c r="F196" s="135">
        <v>0</v>
      </c>
      <c r="G196" s="135">
        <v>0</v>
      </c>
      <c r="H196" s="135">
        <v>783159.94</v>
      </c>
      <c r="I196" s="136">
        <f t="shared" si="24"/>
        <v>783159.94</v>
      </c>
    </row>
    <row r="197" spans="1:12" ht="12">
      <c r="A197" s="33" t="s">
        <v>242</v>
      </c>
      <c r="B197" s="134">
        <v>0</v>
      </c>
      <c r="C197" s="135">
        <v>124765.82</v>
      </c>
      <c r="D197" s="135">
        <v>0</v>
      </c>
      <c r="E197" s="135">
        <v>0</v>
      </c>
      <c r="F197" s="135">
        <v>0</v>
      </c>
      <c r="G197" s="135">
        <v>0</v>
      </c>
      <c r="H197" s="135">
        <v>124765.82</v>
      </c>
      <c r="I197" s="136">
        <f t="shared" si="24"/>
        <v>124765.82</v>
      </c>
    </row>
    <row r="198" spans="1:12" ht="12">
      <c r="A198" s="33" t="s">
        <v>243</v>
      </c>
      <c r="B198" s="134">
        <v>0</v>
      </c>
      <c r="C198" s="135">
        <v>22091.639999999901</v>
      </c>
      <c r="D198" s="135">
        <v>0</v>
      </c>
      <c r="E198" s="135">
        <v>0</v>
      </c>
      <c r="F198" s="135">
        <v>0</v>
      </c>
      <c r="G198" s="135">
        <v>0</v>
      </c>
      <c r="H198" s="135">
        <v>22091.639999999901</v>
      </c>
      <c r="I198" s="136">
        <f t="shared" si="24"/>
        <v>22091.639999999901</v>
      </c>
    </row>
    <row r="199" spans="1:12" ht="12">
      <c r="A199" s="33" t="s">
        <v>244</v>
      </c>
      <c r="B199" s="134">
        <v>0</v>
      </c>
      <c r="C199" s="135">
        <v>554507.44999999995</v>
      </c>
      <c r="D199" s="135">
        <v>0</v>
      </c>
      <c r="E199" s="135">
        <v>0</v>
      </c>
      <c r="F199" s="135">
        <v>0</v>
      </c>
      <c r="G199" s="135">
        <v>0</v>
      </c>
      <c r="H199" s="135">
        <v>554507.44999999995</v>
      </c>
      <c r="I199" s="136">
        <f t="shared" si="24"/>
        <v>554507.44999999995</v>
      </c>
    </row>
    <row r="200" spans="1:12" ht="12">
      <c r="A200" s="33" t="s">
        <v>245</v>
      </c>
      <c r="B200" s="134">
        <v>0</v>
      </c>
      <c r="C200" s="135">
        <v>2528.1999999999898</v>
      </c>
      <c r="D200" s="135">
        <v>0</v>
      </c>
      <c r="E200" s="135">
        <v>0</v>
      </c>
      <c r="F200" s="135">
        <v>0</v>
      </c>
      <c r="G200" s="135">
        <v>0</v>
      </c>
      <c r="H200" s="135">
        <v>2528.1999999999898</v>
      </c>
      <c r="I200" s="136">
        <f t="shared" si="24"/>
        <v>2528.1999999999898</v>
      </c>
    </row>
    <row r="201" spans="1:12" ht="12">
      <c r="A201" s="33" t="s">
        <v>246</v>
      </c>
      <c r="B201" s="134">
        <v>0</v>
      </c>
      <c r="C201" s="135">
        <v>56848.639999999999</v>
      </c>
      <c r="D201" s="135">
        <v>0</v>
      </c>
      <c r="E201" s="135">
        <v>0</v>
      </c>
      <c r="F201" s="135">
        <v>0</v>
      </c>
      <c r="G201" s="135">
        <v>0</v>
      </c>
      <c r="H201" s="135">
        <v>56848.639999999999</v>
      </c>
      <c r="I201" s="136">
        <f t="shared" si="24"/>
        <v>56848.639999999999</v>
      </c>
    </row>
    <row r="202" spans="1:12" ht="12">
      <c r="A202" s="33" t="s">
        <v>247</v>
      </c>
      <c r="B202" s="137">
        <f>SUM(B166:B201)</f>
        <v>6587213.729999979</v>
      </c>
      <c r="C202" s="125">
        <f t="shared" ref="C202:I202" si="25">SUM(C166:C201)</f>
        <v>5975491.0999999866</v>
      </c>
      <c r="D202" s="125">
        <f t="shared" si="25"/>
        <v>0</v>
      </c>
      <c r="E202" s="125">
        <f t="shared" si="25"/>
        <v>0</v>
      </c>
      <c r="F202" s="125">
        <f t="shared" si="25"/>
        <v>0</v>
      </c>
      <c r="G202" s="125">
        <f t="shared" si="25"/>
        <v>6587213.729999979</v>
      </c>
      <c r="H202" s="125">
        <f t="shared" si="25"/>
        <v>5975491.0999999866</v>
      </c>
      <c r="I202" s="138">
        <f t="shared" si="25"/>
        <v>12562704.829999965</v>
      </c>
    </row>
    <row r="203" spans="1:12" ht="12">
      <c r="A203" s="32" t="s">
        <v>248</v>
      </c>
      <c r="B203" s="134"/>
      <c r="C203" s="135"/>
      <c r="D203" s="135"/>
      <c r="E203" s="135"/>
      <c r="F203" s="135"/>
      <c r="G203" s="135"/>
      <c r="H203" s="135"/>
      <c r="I203" s="136"/>
    </row>
    <row r="204" spans="1:12" ht="12">
      <c r="A204" s="33" t="s">
        <v>249</v>
      </c>
      <c r="B204" s="134">
        <v>0</v>
      </c>
      <c r="C204" s="135">
        <v>0</v>
      </c>
      <c r="D204" s="135">
        <v>20543.7</v>
      </c>
      <c r="E204" s="135">
        <v>11935.8897</v>
      </c>
      <c r="F204" s="135">
        <v>8607.8102999999992</v>
      </c>
      <c r="G204" s="135">
        <f>B204+E204</f>
        <v>11935.8897</v>
      </c>
      <c r="H204" s="135">
        <f>C204+F204</f>
        <v>8607.8102999999992</v>
      </c>
      <c r="I204" s="136">
        <f t="shared" ref="I204:I208" si="26">SUM(G204:H204)</f>
        <v>20543.699999999997</v>
      </c>
      <c r="K204" s="82"/>
      <c r="L204" s="82"/>
    </row>
    <row r="205" spans="1:12" ht="12">
      <c r="A205" s="33" t="s">
        <v>250</v>
      </c>
      <c r="B205" s="134">
        <v>833455.82</v>
      </c>
      <c r="C205" s="135">
        <v>616676.049999999</v>
      </c>
      <c r="D205" s="135">
        <v>107656.42</v>
      </c>
      <c r="E205" s="135">
        <v>67575.934834</v>
      </c>
      <c r="F205" s="135">
        <v>40080.485165999999</v>
      </c>
      <c r="G205" s="135">
        <f t="shared" ref="G205:G207" si="27">B205+E205</f>
        <v>901031.7548339999</v>
      </c>
      <c r="H205" s="135">
        <f t="shared" ref="H205:H207" si="28">C205+F205</f>
        <v>656756.53516599897</v>
      </c>
      <c r="I205" s="136">
        <f t="shared" si="26"/>
        <v>1557788.2899999989</v>
      </c>
      <c r="K205" s="82"/>
      <c r="L205" s="82"/>
    </row>
    <row r="206" spans="1:12" ht="12">
      <c r="A206" s="33" t="s">
        <v>251</v>
      </c>
      <c r="B206" s="134">
        <v>43450.96</v>
      </c>
      <c r="C206" s="135">
        <v>63437.479999999901</v>
      </c>
      <c r="D206" s="135">
        <v>2562308.25999999</v>
      </c>
      <c r="E206" s="135">
        <v>1488701.0990599941</v>
      </c>
      <c r="F206" s="135">
        <v>1073607.1609399957</v>
      </c>
      <c r="G206" s="135">
        <f t="shared" si="27"/>
        <v>1532152.0590599941</v>
      </c>
      <c r="H206" s="135">
        <f t="shared" si="28"/>
        <v>1137044.6409399956</v>
      </c>
      <c r="I206" s="136">
        <f t="shared" si="26"/>
        <v>2669196.6999999899</v>
      </c>
      <c r="K206" s="82"/>
      <c r="L206" s="82"/>
    </row>
    <row r="207" spans="1:12" ht="12">
      <c r="A207" s="33" t="s">
        <v>252</v>
      </c>
      <c r="B207" s="134">
        <v>831013.93</v>
      </c>
      <c r="C207" s="135">
        <v>317854.46000000002</v>
      </c>
      <c r="D207" s="135">
        <v>0</v>
      </c>
      <c r="E207" s="135">
        <v>0</v>
      </c>
      <c r="F207" s="135">
        <v>0</v>
      </c>
      <c r="G207" s="135">
        <f t="shared" si="27"/>
        <v>831013.93</v>
      </c>
      <c r="H207" s="135">
        <f t="shared" si="28"/>
        <v>317854.46000000002</v>
      </c>
      <c r="I207" s="136">
        <f t="shared" si="26"/>
        <v>1148868.3900000001</v>
      </c>
    </row>
    <row r="208" spans="1:12" ht="12">
      <c r="A208" s="33" t="s">
        <v>253</v>
      </c>
      <c r="B208" s="134">
        <v>0</v>
      </c>
      <c r="C208" s="135">
        <v>0</v>
      </c>
      <c r="D208" s="135">
        <v>0</v>
      </c>
      <c r="E208" s="135">
        <v>0</v>
      </c>
      <c r="F208" s="135">
        <v>0</v>
      </c>
      <c r="G208" s="135">
        <v>0</v>
      </c>
      <c r="H208" s="135">
        <v>0</v>
      </c>
      <c r="I208" s="136">
        <f t="shared" si="26"/>
        <v>0</v>
      </c>
    </row>
    <row r="209" spans="1:12" ht="12">
      <c r="A209" s="33" t="s">
        <v>254</v>
      </c>
      <c r="B209" s="137">
        <f>SUM(B204:B208)</f>
        <v>1707920.71</v>
      </c>
      <c r="C209" s="125">
        <f t="shared" ref="C209:I209" si="29">SUM(C204:C208)</f>
        <v>997967.98999999883</v>
      </c>
      <c r="D209" s="125">
        <f t="shared" si="29"/>
        <v>2690508.3799999901</v>
      </c>
      <c r="E209" s="125">
        <f t="shared" si="29"/>
        <v>1568212.923593994</v>
      </c>
      <c r="F209" s="125">
        <f t="shared" si="29"/>
        <v>1122295.4564059956</v>
      </c>
      <c r="G209" s="125">
        <f t="shared" si="29"/>
        <v>3276133.6335939942</v>
      </c>
      <c r="H209" s="125">
        <f t="shared" si="29"/>
        <v>2120263.4464059947</v>
      </c>
      <c r="I209" s="138">
        <f t="shared" si="29"/>
        <v>5396397.0799999889</v>
      </c>
    </row>
    <row r="210" spans="1:12" ht="12">
      <c r="A210" s="32" t="s">
        <v>255</v>
      </c>
      <c r="B210" s="134"/>
      <c r="C210" s="135"/>
      <c r="D210" s="135"/>
      <c r="E210" s="135"/>
      <c r="F210" s="135"/>
      <c r="G210" s="135"/>
      <c r="H210" s="135"/>
      <c r="I210" s="136"/>
    </row>
    <row r="211" spans="1:12" ht="12">
      <c r="A211" s="33" t="s">
        <v>256</v>
      </c>
      <c r="B211" s="134">
        <v>1658904.79</v>
      </c>
      <c r="C211" s="135">
        <v>604054.02</v>
      </c>
      <c r="D211" s="135">
        <v>108625.01</v>
      </c>
      <c r="E211" s="135">
        <v>63111.130809999995</v>
      </c>
      <c r="F211" s="135">
        <v>45513.87919</v>
      </c>
      <c r="G211" s="135">
        <f>B211+E211</f>
        <v>1722015.92081</v>
      </c>
      <c r="H211" s="135">
        <f>C211+F211</f>
        <v>649567.89919000003</v>
      </c>
      <c r="I211" s="136">
        <f t="shared" ref="I211:I215" si="30">SUM(G211:H211)</f>
        <v>2371583.8200000003</v>
      </c>
      <c r="K211" s="82"/>
      <c r="L211" s="82"/>
    </row>
    <row r="212" spans="1:12" ht="12">
      <c r="A212" s="33" t="s">
        <v>257</v>
      </c>
      <c r="B212" s="134">
        <v>114926.87</v>
      </c>
      <c r="C212" s="135">
        <v>141726.67000000001</v>
      </c>
      <c r="D212" s="135">
        <v>109371.69999999899</v>
      </c>
      <c r="E212" s="135">
        <v>63544.95769999941</v>
      </c>
      <c r="F212" s="135">
        <v>45826.742299999576</v>
      </c>
      <c r="G212" s="135">
        <f t="shared" ref="G212:G215" si="31">B212+E212</f>
        <v>178471.82769999941</v>
      </c>
      <c r="H212" s="135">
        <f t="shared" ref="H212:H215" si="32">C212+F212</f>
        <v>187553.41229999959</v>
      </c>
      <c r="I212" s="136">
        <f t="shared" si="30"/>
        <v>366025.239999999</v>
      </c>
      <c r="K212" s="82"/>
      <c r="L212" s="82"/>
    </row>
    <row r="213" spans="1:12" ht="12">
      <c r="A213" s="33" t="s">
        <v>258</v>
      </c>
      <c r="B213" s="134">
        <v>0</v>
      </c>
      <c r="C213" s="135">
        <v>0</v>
      </c>
      <c r="D213" s="135">
        <v>10.220000000000001</v>
      </c>
      <c r="E213" s="135">
        <v>5.9378200000000003</v>
      </c>
      <c r="F213" s="135">
        <v>4.2821800000000003</v>
      </c>
      <c r="G213" s="135">
        <f t="shared" si="31"/>
        <v>5.9378200000000003</v>
      </c>
      <c r="H213" s="135">
        <f t="shared" si="32"/>
        <v>4.2821800000000003</v>
      </c>
      <c r="I213" s="136">
        <f t="shared" si="30"/>
        <v>10.220000000000001</v>
      </c>
      <c r="K213" s="82"/>
      <c r="L213" s="82"/>
    </row>
    <row r="214" spans="1:12" ht="12">
      <c r="A214" s="33" t="s">
        <v>259</v>
      </c>
      <c r="B214" s="134">
        <v>0</v>
      </c>
      <c r="C214" s="135">
        <v>0</v>
      </c>
      <c r="D214" s="135">
        <v>0</v>
      </c>
      <c r="E214" s="135">
        <v>0</v>
      </c>
      <c r="F214" s="135">
        <v>0</v>
      </c>
      <c r="G214" s="135">
        <f t="shared" si="31"/>
        <v>0</v>
      </c>
      <c r="H214" s="135">
        <f t="shared" si="32"/>
        <v>0</v>
      </c>
      <c r="I214" s="136">
        <f t="shared" si="30"/>
        <v>0</v>
      </c>
      <c r="K214" s="82"/>
      <c r="L214" s="82"/>
    </row>
    <row r="215" spans="1:12" ht="12">
      <c r="A215" s="33" t="s">
        <v>260</v>
      </c>
      <c r="B215" s="134">
        <v>108492.02</v>
      </c>
      <c r="C215" s="135">
        <v>0</v>
      </c>
      <c r="D215" s="135">
        <v>0</v>
      </c>
      <c r="E215" s="135">
        <v>0</v>
      </c>
      <c r="F215" s="135">
        <v>0</v>
      </c>
      <c r="G215" s="135">
        <f t="shared" si="31"/>
        <v>108492.02</v>
      </c>
      <c r="H215" s="135">
        <f t="shared" si="32"/>
        <v>0</v>
      </c>
      <c r="I215" s="136">
        <f t="shared" si="30"/>
        <v>108492.02</v>
      </c>
      <c r="K215" s="82"/>
      <c r="L215" s="82"/>
    </row>
    <row r="216" spans="1:12" ht="12">
      <c r="A216" s="33" t="s">
        <v>261</v>
      </c>
      <c r="B216" s="134">
        <v>0</v>
      </c>
      <c r="C216" s="135">
        <v>0</v>
      </c>
      <c r="D216" s="135">
        <v>0</v>
      </c>
      <c r="E216" s="135">
        <v>0</v>
      </c>
      <c r="F216" s="135">
        <v>0</v>
      </c>
      <c r="G216" s="135">
        <v>0</v>
      </c>
      <c r="H216" s="135">
        <v>0</v>
      </c>
      <c r="I216" s="136">
        <v>0</v>
      </c>
      <c r="K216" s="82"/>
      <c r="L216" s="82"/>
    </row>
    <row r="217" spans="1:12" ht="12">
      <c r="A217" s="33" t="s">
        <v>262</v>
      </c>
      <c r="B217" s="134">
        <v>0</v>
      </c>
      <c r="C217" s="135">
        <v>0</v>
      </c>
      <c r="D217" s="135">
        <v>0</v>
      </c>
      <c r="E217" s="135">
        <v>0</v>
      </c>
      <c r="F217" s="135">
        <v>0</v>
      </c>
      <c r="G217" s="135">
        <v>0</v>
      </c>
      <c r="H217" s="135">
        <v>0</v>
      </c>
      <c r="I217" s="136">
        <v>0</v>
      </c>
      <c r="K217" s="82"/>
      <c r="L217" s="82"/>
    </row>
    <row r="218" spans="1:12" ht="12">
      <c r="A218" s="33" t="s">
        <v>263</v>
      </c>
      <c r="B218" s="137">
        <f>SUM(B211:B217)</f>
        <v>1882323.6800000002</v>
      </c>
      <c r="C218" s="125">
        <f t="shared" ref="C218:I218" si="33">SUM(C211:C217)</f>
        <v>745780.69000000006</v>
      </c>
      <c r="D218" s="125">
        <f t="shared" si="33"/>
        <v>218006.92999999897</v>
      </c>
      <c r="E218" s="125">
        <f t="shared" si="33"/>
        <v>126662.02632999941</v>
      </c>
      <c r="F218" s="125">
        <f t="shared" si="33"/>
        <v>91344.903669999578</v>
      </c>
      <c r="G218" s="125">
        <f t="shared" si="33"/>
        <v>2008985.7063299995</v>
      </c>
      <c r="H218" s="125">
        <f t="shared" si="33"/>
        <v>837125.59366999962</v>
      </c>
      <c r="I218" s="138">
        <f t="shared" si="33"/>
        <v>2846111.2999999993</v>
      </c>
    </row>
    <row r="219" spans="1:12" ht="12">
      <c r="A219" s="32" t="s">
        <v>264</v>
      </c>
      <c r="B219" s="134"/>
      <c r="C219" s="135"/>
      <c r="D219" s="135"/>
      <c r="E219" s="135"/>
      <c r="F219" s="135"/>
      <c r="G219" s="135"/>
      <c r="H219" s="135"/>
      <c r="I219" s="136"/>
    </row>
    <row r="220" spans="1:12" ht="12">
      <c r="A220" s="33" t="s">
        <v>265</v>
      </c>
      <c r="B220" s="134">
        <v>9786295.0099999998</v>
      </c>
      <c r="C220" s="135">
        <v>1705051.12</v>
      </c>
      <c r="D220" s="135">
        <v>0</v>
      </c>
      <c r="E220" s="135">
        <v>0</v>
      </c>
      <c r="F220" s="135">
        <v>0</v>
      </c>
      <c r="G220" s="135">
        <f t="shared" ref="G220" si="34">B220+E220</f>
        <v>9786295.0099999998</v>
      </c>
      <c r="H220" s="135">
        <f t="shared" ref="H220" si="35">C220+F220</f>
        <v>1705051.12</v>
      </c>
      <c r="I220" s="136">
        <f t="shared" ref="I220" si="36">SUM(G220:H220)</f>
        <v>11491346.129999999</v>
      </c>
    </row>
    <row r="221" spans="1:12" ht="12">
      <c r="A221" s="33" t="s">
        <v>266</v>
      </c>
      <c r="B221" s="137">
        <f>SUM(B220)</f>
        <v>9786295.0099999998</v>
      </c>
      <c r="C221" s="125">
        <f t="shared" ref="C221:I221" si="37">SUM(C220)</f>
        <v>1705051.12</v>
      </c>
      <c r="D221" s="125">
        <f t="shared" si="37"/>
        <v>0</v>
      </c>
      <c r="E221" s="125">
        <f t="shared" si="37"/>
        <v>0</v>
      </c>
      <c r="F221" s="125">
        <f t="shared" si="37"/>
        <v>0</v>
      </c>
      <c r="G221" s="125">
        <f t="shared" si="37"/>
        <v>9786295.0099999998</v>
      </c>
      <c r="H221" s="125">
        <f t="shared" si="37"/>
        <v>1705051.12</v>
      </c>
      <c r="I221" s="138">
        <f t="shared" si="37"/>
        <v>11491346.129999999</v>
      </c>
    </row>
    <row r="222" spans="1:12" ht="12">
      <c r="A222" s="32" t="s">
        <v>267</v>
      </c>
      <c r="B222" s="134"/>
      <c r="C222" s="135"/>
      <c r="D222" s="135"/>
      <c r="E222" s="135"/>
      <c r="F222" s="135"/>
      <c r="G222" s="135"/>
      <c r="H222" s="135"/>
      <c r="I222" s="136"/>
    </row>
    <row r="223" spans="1:12" ht="12">
      <c r="A223" s="33" t="s">
        <v>268</v>
      </c>
      <c r="B223" s="134">
        <v>273151.51</v>
      </c>
      <c r="C223" s="135">
        <v>76644.5799999999</v>
      </c>
      <c r="D223" s="135">
        <v>4677936.87</v>
      </c>
      <c r="E223" s="135">
        <v>3123458.4480989999</v>
      </c>
      <c r="F223" s="135">
        <v>1554478.421901</v>
      </c>
      <c r="G223" s="135">
        <f t="shared" ref="G223:G235" si="38">B223+E223</f>
        <v>3396609.9580990002</v>
      </c>
      <c r="H223" s="135">
        <f t="shared" ref="H223:H235" si="39">C223+F223</f>
        <v>1631123.0019009998</v>
      </c>
      <c r="I223" s="136">
        <f t="shared" ref="I223:I235" si="40">SUM(G223:H223)</f>
        <v>5027732.96</v>
      </c>
      <c r="K223" s="82"/>
      <c r="L223" s="82"/>
    </row>
    <row r="224" spans="1:12" ht="12">
      <c r="A224" s="33" t="s">
        <v>269</v>
      </c>
      <c r="B224" s="134">
        <v>50804.029999999897</v>
      </c>
      <c r="C224" s="135">
        <v>16183.66</v>
      </c>
      <c r="D224" s="135">
        <v>4033169.29</v>
      </c>
      <c r="E224" s="135">
        <v>2692947.134933</v>
      </c>
      <c r="F224" s="135">
        <v>1340222.1550669998</v>
      </c>
      <c r="G224" s="135">
        <f t="shared" si="38"/>
        <v>2743751.1649329998</v>
      </c>
      <c r="H224" s="135">
        <f t="shared" si="39"/>
        <v>1356405.8150669998</v>
      </c>
      <c r="I224" s="136">
        <f t="shared" si="40"/>
        <v>4100156.9799999995</v>
      </c>
      <c r="K224" s="82"/>
      <c r="L224" s="82"/>
    </row>
    <row r="225" spans="1:12" ht="12">
      <c r="A225" s="33" t="s">
        <v>270</v>
      </c>
      <c r="B225" s="134">
        <v>0</v>
      </c>
      <c r="C225" s="135">
        <v>0</v>
      </c>
      <c r="D225" s="135">
        <v>4698819.4099999899</v>
      </c>
      <c r="E225" s="135">
        <v>3137401.720056993</v>
      </c>
      <c r="F225" s="135">
        <v>1561417.6899429965</v>
      </c>
      <c r="G225" s="135">
        <f t="shared" si="38"/>
        <v>3137401.720056993</v>
      </c>
      <c r="H225" s="135">
        <f t="shared" si="39"/>
        <v>1561417.6899429965</v>
      </c>
      <c r="I225" s="136">
        <f t="shared" si="40"/>
        <v>4698819.409999989</v>
      </c>
      <c r="K225" s="82"/>
      <c r="L225" s="82"/>
    </row>
    <row r="226" spans="1:12" ht="12">
      <c r="A226" s="33" t="s">
        <v>271</v>
      </c>
      <c r="B226" s="134">
        <v>-52534.299999999901</v>
      </c>
      <c r="C226" s="135">
        <v>84873.41</v>
      </c>
      <c r="D226" s="135">
        <v>3941367.69</v>
      </c>
      <c r="E226" s="135">
        <v>2631651.206613</v>
      </c>
      <c r="F226" s="135">
        <v>1309716.4833869999</v>
      </c>
      <c r="G226" s="135">
        <f t="shared" si="38"/>
        <v>2579116.9066130002</v>
      </c>
      <c r="H226" s="135">
        <f t="shared" si="39"/>
        <v>1394589.8933869998</v>
      </c>
      <c r="I226" s="136">
        <f t="shared" si="40"/>
        <v>3973706.8</v>
      </c>
      <c r="K226" s="82"/>
      <c r="L226" s="82"/>
    </row>
    <row r="227" spans="1:12" ht="12">
      <c r="A227" s="33" t="s">
        <v>272</v>
      </c>
      <c r="B227" s="134">
        <v>420284.8</v>
      </c>
      <c r="C227" s="135">
        <v>14861.619999999901</v>
      </c>
      <c r="D227" s="135">
        <v>-17014.409999999902</v>
      </c>
      <c r="E227" s="135">
        <v>-10341.35839799994</v>
      </c>
      <c r="F227" s="135">
        <v>-6673.0516019999613</v>
      </c>
      <c r="G227" s="135">
        <f t="shared" si="38"/>
        <v>409943.44160200004</v>
      </c>
      <c r="H227" s="135">
        <f t="shared" si="39"/>
        <v>8188.5683979999394</v>
      </c>
      <c r="I227" s="136">
        <f t="shared" si="40"/>
        <v>418132.00999999995</v>
      </c>
      <c r="K227" s="82"/>
      <c r="L227" s="82"/>
    </row>
    <row r="228" spans="1:12" ht="12">
      <c r="A228" s="33" t="s">
        <v>273</v>
      </c>
      <c r="B228" s="134">
        <v>7.61</v>
      </c>
      <c r="C228" s="135">
        <v>724877.52</v>
      </c>
      <c r="D228" s="135">
        <v>550321.85</v>
      </c>
      <c r="E228" s="135">
        <v>319736.99484999996</v>
      </c>
      <c r="F228" s="135">
        <v>230584.85514999999</v>
      </c>
      <c r="G228" s="135">
        <f t="shared" si="38"/>
        <v>319744.60484999995</v>
      </c>
      <c r="H228" s="135">
        <f t="shared" si="39"/>
        <v>955462.37514999998</v>
      </c>
      <c r="I228" s="136">
        <f t="shared" si="40"/>
        <v>1275206.98</v>
      </c>
      <c r="K228" s="82"/>
      <c r="L228" s="82"/>
    </row>
    <row r="229" spans="1:12" ht="12">
      <c r="A229" s="33" t="s">
        <v>274</v>
      </c>
      <c r="B229" s="134">
        <v>1650494.9</v>
      </c>
      <c r="C229" s="135">
        <v>889698.52999999898</v>
      </c>
      <c r="D229" s="135">
        <v>-509607.5</v>
      </c>
      <c r="E229" s="135">
        <v>-344137.94475000002</v>
      </c>
      <c r="F229" s="135">
        <v>-165469.55525</v>
      </c>
      <c r="G229" s="135">
        <f t="shared" si="38"/>
        <v>1306356.9552499999</v>
      </c>
      <c r="H229" s="135">
        <f t="shared" si="39"/>
        <v>724228.974749999</v>
      </c>
      <c r="I229" s="136">
        <f t="shared" si="40"/>
        <v>2030585.9299999988</v>
      </c>
      <c r="K229" s="82"/>
      <c r="L229" s="82"/>
    </row>
    <row r="230" spans="1:12" ht="12">
      <c r="A230" s="33" t="s">
        <v>275</v>
      </c>
      <c r="B230" s="134">
        <v>1302647.44</v>
      </c>
      <c r="C230" s="135">
        <v>-445853.41</v>
      </c>
      <c r="D230" s="135">
        <v>112310.71</v>
      </c>
      <c r="E230" s="135">
        <v>74989.861067000005</v>
      </c>
      <c r="F230" s="135">
        <v>37320.848933000001</v>
      </c>
      <c r="G230" s="135">
        <f t="shared" si="38"/>
        <v>1377637.301067</v>
      </c>
      <c r="H230" s="135">
        <f t="shared" si="39"/>
        <v>-408532.56106699997</v>
      </c>
      <c r="I230" s="136">
        <f t="shared" si="40"/>
        <v>969104.74</v>
      </c>
      <c r="K230" s="82"/>
      <c r="L230" s="82"/>
    </row>
    <row r="231" spans="1:12" ht="12">
      <c r="A231" s="33" t="s">
        <v>276</v>
      </c>
      <c r="B231" s="134">
        <v>0</v>
      </c>
      <c r="C231" s="135">
        <v>0</v>
      </c>
      <c r="D231" s="135">
        <v>0</v>
      </c>
      <c r="E231" s="135">
        <v>0</v>
      </c>
      <c r="F231" s="135">
        <v>0</v>
      </c>
      <c r="G231" s="135">
        <f t="shared" si="38"/>
        <v>0</v>
      </c>
      <c r="H231" s="135">
        <f t="shared" si="39"/>
        <v>0</v>
      </c>
      <c r="I231" s="136">
        <f t="shared" si="40"/>
        <v>0</v>
      </c>
      <c r="K231" s="82"/>
      <c r="L231" s="82"/>
    </row>
    <row r="232" spans="1:12" ht="12">
      <c r="A232" s="33" t="s">
        <v>277</v>
      </c>
      <c r="B232" s="134">
        <v>51763.26</v>
      </c>
      <c r="C232" s="135">
        <v>42370.5</v>
      </c>
      <c r="D232" s="135">
        <v>107106.51</v>
      </c>
      <c r="E232" s="135">
        <v>71515.016726999995</v>
      </c>
      <c r="F232" s="135">
        <v>35591.493273</v>
      </c>
      <c r="G232" s="135">
        <f t="shared" si="38"/>
        <v>123278.27672699999</v>
      </c>
      <c r="H232" s="135">
        <f t="shared" si="39"/>
        <v>77961.993273</v>
      </c>
      <c r="I232" s="136">
        <f t="shared" si="40"/>
        <v>201240.27</v>
      </c>
      <c r="K232" s="82"/>
      <c r="L232" s="82"/>
    </row>
    <row r="233" spans="1:12" ht="12">
      <c r="A233" s="33" t="s">
        <v>278</v>
      </c>
      <c r="B233" s="134">
        <v>18490</v>
      </c>
      <c r="C233" s="135">
        <v>0</v>
      </c>
      <c r="D233" s="135">
        <v>-6107900.75</v>
      </c>
      <c r="E233" s="135">
        <v>-4078245.3307749997</v>
      </c>
      <c r="F233" s="135">
        <v>-2029655.4192249998</v>
      </c>
      <c r="G233" s="135">
        <f t="shared" si="38"/>
        <v>-4059755.3307749997</v>
      </c>
      <c r="H233" s="135">
        <f t="shared" si="39"/>
        <v>-2029655.4192249998</v>
      </c>
      <c r="I233" s="136">
        <f t="shared" si="40"/>
        <v>-6089410.75</v>
      </c>
      <c r="K233" s="82"/>
      <c r="L233" s="82"/>
    </row>
    <row r="234" spans="1:12" ht="12">
      <c r="A234" s="33" t="s">
        <v>279</v>
      </c>
      <c r="B234" s="134">
        <v>0</v>
      </c>
      <c r="C234" s="135">
        <v>85178.22</v>
      </c>
      <c r="D234" s="135">
        <v>0</v>
      </c>
      <c r="E234" s="135">
        <v>0</v>
      </c>
      <c r="F234" s="135">
        <v>0</v>
      </c>
      <c r="G234" s="135">
        <f t="shared" si="38"/>
        <v>0</v>
      </c>
      <c r="H234" s="135">
        <f t="shared" si="39"/>
        <v>85178.22</v>
      </c>
      <c r="I234" s="136">
        <f t="shared" si="40"/>
        <v>85178.22</v>
      </c>
      <c r="K234" s="82"/>
      <c r="L234" s="82"/>
    </row>
    <row r="235" spans="1:12" ht="12">
      <c r="A235" s="33" t="s">
        <v>280</v>
      </c>
      <c r="B235" s="134">
        <v>21560.9399999999</v>
      </c>
      <c r="C235" s="135">
        <v>0</v>
      </c>
      <c r="D235" s="135">
        <v>2070190.56</v>
      </c>
      <c r="E235" s="135">
        <v>1382266.236912</v>
      </c>
      <c r="F235" s="135">
        <v>687924.32308799995</v>
      </c>
      <c r="G235" s="135">
        <f t="shared" si="38"/>
        <v>1403827.1769119999</v>
      </c>
      <c r="H235" s="135">
        <f t="shared" si="39"/>
        <v>687924.32308799995</v>
      </c>
      <c r="I235" s="136">
        <f t="shared" si="40"/>
        <v>2091751.5</v>
      </c>
      <c r="K235" s="82"/>
      <c r="L235" s="82"/>
    </row>
    <row r="236" spans="1:12" ht="12">
      <c r="A236" s="33" t="s">
        <v>281</v>
      </c>
      <c r="B236" s="137">
        <f>SUM(B223:B235)</f>
        <v>3736670.1899999995</v>
      </c>
      <c r="C236" s="125">
        <f t="shared" ref="C236:I236" si="41">SUM(C223:C235)</f>
        <v>1488834.629999999</v>
      </c>
      <c r="D236" s="125">
        <f t="shared" si="41"/>
        <v>13556700.229999995</v>
      </c>
      <c r="E236" s="125">
        <f t="shared" si="41"/>
        <v>9001241.9853349961</v>
      </c>
      <c r="F236" s="125">
        <f t="shared" si="41"/>
        <v>4555458.2446649959</v>
      </c>
      <c r="G236" s="125">
        <f t="shared" si="41"/>
        <v>12737912.175334992</v>
      </c>
      <c r="H236" s="125">
        <f t="shared" si="41"/>
        <v>6044292.8746649949</v>
      </c>
      <c r="I236" s="138">
        <f t="shared" si="41"/>
        <v>18782205.04999999</v>
      </c>
    </row>
    <row r="237" spans="1:12" ht="12.75" thickBot="1">
      <c r="A237" s="33" t="s">
        <v>282</v>
      </c>
      <c r="B237" s="137">
        <f>B134+B164+B202+B209+B218+B221+B236</f>
        <v>35750873.549999975</v>
      </c>
      <c r="C237" s="125">
        <f t="shared" ref="C237:I237" si="42">C134+C164+C202+C209+C218+C221+C236</f>
        <v>11257353.829999983</v>
      </c>
      <c r="D237" s="125">
        <f t="shared" si="42"/>
        <v>16465215.539999984</v>
      </c>
      <c r="E237" s="125">
        <f t="shared" si="42"/>
        <v>10696116.93525899</v>
      </c>
      <c r="F237" s="125">
        <f t="shared" si="42"/>
        <v>5769098.6047409913</v>
      </c>
      <c r="G237" s="125">
        <f t="shared" si="42"/>
        <v>46446990.485258959</v>
      </c>
      <c r="H237" s="125">
        <f t="shared" si="42"/>
        <v>17026452.434740975</v>
      </c>
      <c r="I237" s="138">
        <f t="shared" si="42"/>
        <v>63473442.919999935</v>
      </c>
    </row>
    <row r="238" spans="1:12" ht="12.75" thickTop="1">
      <c r="A238" s="33"/>
      <c r="B238" s="145"/>
      <c r="C238" s="129"/>
      <c r="D238" s="129"/>
      <c r="E238" s="129"/>
      <c r="F238" s="129"/>
      <c r="G238" s="129"/>
      <c r="H238" s="129"/>
      <c r="I238" s="146"/>
    </row>
    <row r="239" spans="1:12" ht="12">
      <c r="A239" s="33" t="s">
        <v>283</v>
      </c>
      <c r="B239" s="134"/>
      <c r="C239" s="135"/>
      <c r="D239" s="135"/>
      <c r="E239" s="135"/>
      <c r="F239" s="135"/>
      <c r="G239" s="135"/>
      <c r="H239" s="135"/>
      <c r="I239" s="136"/>
    </row>
    <row r="240" spans="1:12" ht="12">
      <c r="A240" s="32" t="s">
        <v>284</v>
      </c>
      <c r="B240" s="134"/>
      <c r="C240" s="135"/>
      <c r="D240" s="135"/>
      <c r="E240" s="135"/>
      <c r="F240" s="135"/>
      <c r="G240" s="135"/>
      <c r="H240" s="135"/>
      <c r="I240" s="136"/>
    </row>
    <row r="241" spans="1:12" ht="12">
      <c r="A241" s="33" t="s">
        <v>285</v>
      </c>
      <c r="B241" s="134">
        <v>21669691.739999902</v>
      </c>
      <c r="C241" s="135">
        <v>10488764.2999999</v>
      </c>
      <c r="D241" s="135">
        <v>2139855.19</v>
      </c>
      <c r="E241" s="135">
        <v>1428781.3103629998</v>
      </c>
      <c r="F241" s="135">
        <v>711073.87963699992</v>
      </c>
      <c r="G241" s="135">
        <f t="shared" ref="G241:G242" si="43">B241+E241</f>
        <v>23098473.0503629</v>
      </c>
      <c r="H241" s="135">
        <f t="shared" ref="H241:H242" si="44">C241+F241</f>
        <v>11199838.179636899</v>
      </c>
      <c r="I241" s="136">
        <f t="shared" ref="I241:I242" si="45">SUM(G241:H241)</f>
        <v>34298311.229999796</v>
      </c>
      <c r="K241" s="82"/>
      <c r="L241" s="82"/>
    </row>
    <row r="242" spans="1:12" ht="12">
      <c r="A242" s="33" t="s">
        <v>286</v>
      </c>
      <c r="B242" s="134">
        <v>608430.80000000005</v>
      </c>
      <c r="C242" s="135">
        <v>10806.49</v>
      </c>
      <c r="D242" s="135">
        <v>0</v>
      </c>
      <c r="E242" s="135">
        <v>0</v>
      </c>
      <c r="F242" s="135">
        <v>0</v>
      </c>
      <c r="G242" s="135">
        <f t="shared" si="43"/>
        <v>608430.80000000005</v>
      </c>
      <c r="H242" s="135">
        <f t="shared" si="44"/>
        <v>10806.49</v>
      </c>
      <c r="I242" s="136">
        <f t="shared" si="45"/>
        <v>619237.29</v>
      </c>
      <c r="K242" s="82"/>
      <c r="L242" s="82"/>
    </row>
    <row r="243" spans="1:12" ht="12">
      <c r="A243" s="33" t="s">
        <v>287</v>
      </c>
      <c r="B243" s="137">
        <f>SUM(B241:B242)</f>
        <v>22278122.539999902</v>
      </c>
      <c r="C243" s="125">
        <f t="shared" ref="C243:I243" si="46">SUM(C241:C242)</f>
        <v>10499570.7899999</v>
      </c>
      <c r="D243" s="125">
        <f t="shared" si="46"/>
        <v>2139855.19</v>
      </c>
      <c r="E243" s="125">
        <f t="shared" si="46"/>
        <v>1428781.3103629998</v>
      </c>
      <c r="F243" s="125">
        <f t="shared" si="46"/>
        <v>711073.87963699992</v>
      </c>
      <c r="G243" s="125">
        <f t="shared" si="46"/>
        <v>23706903.850362901</v>
      </c>
      <c r="H243" s="125">
        <f t="shared" si="46"/>
        <v>11210644.6696369</v>
      </c>
      <c r="I243" s="138">
        <f t="shared" si="46"/>
        <v>34917548.519999795</v>
      </c>
    </row>
    <row r="244" spans="1:12" ht="12">
      <c r="A244" s="32" t="s">
        <v>288</v>
      </c>
      <c r="B244" s="134"/>
      <c r="C244" s="135"/>
      <c r="D244" s="135"/>
      <c r="E244" s="135"/>
      <c r="F244" s="135"/>
      <c r="G244" s="135"/>
      <c r="H244" s="135"/>
      <c r="I244" s="136"/>
    </row>
    <row r="245" spans="1:12" ht="12">
      <c r="A245" s="33" t="s">
        <v>289</v>
      </c>
      <c r="B245" s="134">
        <v>1259574.51</v>
      </c>
      <c r="C245" s="135">
        <v>272014.31</v>
      </c>
      <c r="D245" s="135">
        <v>3549170.95</v>
      </c>
      <c r="E245" s="135">
        <v>2369781.4433149998</v>
      </c>
      <c r="F245" s="135">
        <v>1179389.5066849999</v>
      </c>
      <c r="G245" s="135">
        <f t="shared" ref="G245:G247" si="47">B245+E245</f>
        <v>3629355.953315</v>
      </c>
      <c r="H245" s="135">
        <f t="shared" ref="H245:H247" si="48">C245+F245</f>
        <v>1451403.816685</v>
      </c>
      <c r="I245" s="136">
        <f t="shared" ref="I245:I247" si="49">SUM(G245:H245)</f>
        <v>5080759.7699999996</v>
      </c>
      <c r="K245" s="82"/>
      <c r="L245" s="82"/>
    </row>
    <row r="246" spans="1:12" ht="12">
      <c r="A246" s="33" t="s">
        <v>290</v>
      </c>
      <c r="B246" s="134">
        <v>971432.45</v>
      </c>
      <c r="C246" s="135">
        <v>0</v>
      </c>
      <c r="D246" s="135">
        <v>0</v>
      </c>
      <c r="E246" s="135">
        <v>0</v>
      </c>
      <c r="F246" s="135">
        <v>0</v>
      </c>
      <c r="G246" s="135">
        <f t="shared" si="47"/>
        <v>971432.45</v>
      </c>
      <c r="H246" s="135">
        <f t="shared" si="48"/>
        <v>0</v>
      </c>
      <c r="I246" s="136">
        <f t="shared" si="49"/>
        <v>971432.45</v>
      </c>
      <c r="K246" s="82"/>
      <c r="L246" s="82"/>
    </row>
    <row r="247" spans="1:12" ht="12">
      <c r="A247" s="33" t="s">
        <v>291</v>
      </c>
      <c r="B247" s="134">
        <v>458933.29</v>
      </c>
      <c r="C247" s="135">
        <v>6852.95</v>
      </c>
      <c r="D247" s="135">
        <v>0</v>
      </c>
      <c r="E247" s="135">
        <v>0</v>
      </c>
      <c r="F247" s="135">
        <v>0</v>
      </c>
      <c r="G247" s="135">
        <f t="shared" si="47"/>
        <v>458933.29</v>
      </c>
      <c r="H247" s="135">
        <f t="shared" si="48"/>
        <v>6852.95</v>
      </c>
      <c r="I247" s="136">
        <f t="shared" si="49"/>
        <v>465786.24</v>
      </c>
      <c r="K247" s="82"/>
      <c r="L247" s="82"/>
    </row>
    <row r="248" spans="1:12" ht="12">
      <c r="A248" s="33" t="s">
        <v>292</v>
      </c>
      <c r="B248" s="137">
        <f>SUM(B245:B247)</f>
        <v>2689940.25</v>
      </c>
      <c r="C248" s="125">
        <f t="shared" ref="C248:I248" si="50">SUM(C245:C247)</f>
        <v>278867.26</v>
      </c>
      <c r="D248" s="125">
        <f t="shared" si="50"/>
        <v>3549170.95</v>
      </c>
      <c r="E248" s="125">
        <f t="shared" si="50"/>
        <v>2369781.4433149998</v>
      </c>
      <c r="F248" s="125">
        <f t="shared" si="50"/>
        <v>1179389.5066849999</v>
      </c>
      <c r="G248" s="125">
        <f t="shared" si="50"/>
        <v>5059721.6933150003</v>
      </c>
      <c r="H248" s="125">
        <f t="shared" si="50"/>
        <v>1458256.7666849999</v>
      </c>
      <c r="I248" s="138">
        <f t="shared" si="50"/>
        <v>6517978.46</v>
      </c>
    </row>
    <row r="249" spans="1:12" ht="12">
      <c r="A249" s="32" t="s">
        <v>293</v>
      </c>
      <c r="B249" s="134"/>
      <c r="C249" s="135"/>
      <c r="D249" s="135"/>
      <c r="E249" s="135"/>
      <c r="F249" s="135"/>
      <c r="G249" s="135"/>
      <c r="H249" s="135"/>
      <c r="I249" s="136"/>
    </row>
    <row r="250" spans="1:12" ht="12">
      <c r="A250" s="33" t="s">
        <v>294</v>
      </c>
      <c r="B250" s="134">
        <v>1696966.5</v>
      </c>
      <c r="C250" s="135">
        <v>0</v>
      </c>
      <c r="D250" s="135">
        <v>0</v>
      </c>
      <c r="E250" s="135">
        <v>0</v>
      </c>
      <c r="F250" s="135">
        <v>0</v>
      </c>
      <c r="G250" s="135">
        <f t="shared" ref="G250" si="51">B250+E250</f>
        <v>1696966.5</v>
      </c>
      <c r="H250" s="135">
        <f t="shared" ref="H250" si="52">C250+F250</f>
        <v>0</v>
      </c>
      <c r="I250" s="136">
        <f t="shared" ref="I250" si="53">SUM(G250:H250)</f>
        <v>1696966.5</v>
      </c>
    </row>
    <row r="251" spans="1:12" ht="12">
      <c r="A251" s="33" t="s">
        <v>295</v>
      </c>
      <c r="B251" s="137">
        <f>SUM(B250)</f>
        <v>1696966.5</v>
      </c>
      <c r="C251" s="125">
        <f t="shared" ref="C251:I251" si="54">SUM(C250)</f>
        <v>0</v>
      </c>
      <c r="D251" s="125">
        <f t="shared" si="54"/>
        <v>0</v>
      </c>
      <c r="E251" s="125">
        <f t="shared" si="54"/>
        <v>0</v>
      </c>
      <c r="F251" s="125">
        <f t="shared" si="54"/>
        <v>0</v>
      </c>
      <c r="G251" s="125">
        <f t="shared" si="54"/>
        <v>1696966.5</v>
      </c>
      <c r="H251" s="125">
        <f t="shared" si="54"/>
        <v>0</v>
      </c>
      <c r="I251" s="138">
        <f t="shared" si="54"/>
        <v>1696966.5</v>
      </c>
    </row>
    <row r="252" spans="1:12" ht="12">
      <c r="A252" s="32" t="s">
        <v>296</v>
      </c>
      <c r="B252" s="134"/>
      <c r="C252" s="135"/>
      <c r="D252" s="135"/>
      <c r="E252" s="135"/>
      <c r="F252" s="135"/>
      <c r="G252" s="135"/>
      <c r="H252" s="135"/>
      <c r="I252" s="136"/>
    </row>
    <row r="253" spans="1:12" ht="12">
      <c r="A253" s="33" t="s">
        <v>297</v>
      </c>
      <c r="B253" s="134">
        <v>950865</v>
      </c>
      <c r="C253" s="135">
        <v>0</v>
      </c>
      <c r="D253" s="135">
        <v>0</v>
      </c>
      <c r="E253" s="135">
        <v>0</v>
      </c>
      <c r="F253" s="135">
        <v>0</v>
      </c>
      <c r="G253" s="135">
        <f t="shared" ref="G253:G257" si="55">B253+E253</f>
        <v>950865</v>
      </c>
      <c r="H253" s="135">
        <f t="shared" ref="H253:H257" si="56">C253+F253</f>
        <v>0</v>
      </c>
      <c r="I253" s="136">
        <f t="shared" ref="I253:I257" si="57">SUM(G253:H253)</f>
        <v>950865</v>
      </c>
    </row>
    <row r="254" spans="1:12" ht="12">
      <c r="A254" s="33" t="s">
        <v>298</v>
      </c>
      <c r="B254" s="134">
        <v>-3715630.68</v>
      </c>
      <c r="C254" s="135">
        <v>0</v>
      </c>
      <c r="D254" s="135">
        <v>0</v>
      </c>
      <c r="E254" s="135">
        <v>0</v>
      </c>
      <c r="F254" s="135">
        <v>0</v>
      </c>
      <c r="G254" s="135">
        <f t="shared" si="55"/>
        <v>-3715630.68</v>
      </c>
      <c r="H254" s="135">
        <f t="shared" si="56"/>
        <v>0</v>
      </c>
      <c r="I254" s="136">
        <f t="shared" si="57"/>
        <v>-3715630.68</v>
      </c>
    </row>
    <row r="255" spans="1:12" ht="12">
      <c r="A255" s="33" t="s">
        <v>299</v>
      </c>
      <c r="B255" s="134">
        <v>-52750.64</v>
      </c>
      <c r="C255" s="135">
        <v>-5154.09</v>
      </c>
      <c r="D255" s="135">
        <v>0</v>
      </c>
      <c r="E255" s="135">
        <v>0</v>
      </c>
      <c r="F255" s="135">
        <v>0</v>
      </c>
      <c r="G255" s="135">
        <f t="shared" si="55"/>
        <v>-52750.64</v>
      </c>
      <c r="H255" s="135">
        <f t="shared" si="56"/>
        <v>-5154.09</v>
      </c>
      <c r="I255" s="136">
        <f t="shared" si="57"/>
        <v>-57904.729999999996</v>
      </c>
    </row>
    <row r="256" spans="1:12" ht="12">
      <c r="A256" s="33" t="s">
        <v>300</v>
      </c>
      <c r="B256" s="134">
        <v>11054.05</v>
      </c>
      <c r="C256" s="135">
        <v>1373.24</v>
      </c>
      <c r="D256" s="135">
        <v>0</v>
      </c>
      <c r="E256" s="135">
        <v>0</v>
      </c>
      <c r="F256" s="135">
        <v>0</v>
      </c>
      <c r="G256" s="135">
        <f t="shared" si="55"/>
        <v>11054.05</v>
      </c>
      <c r="H256" s="135">
        <f t="shared" si="56"/>
        <v>1373.24</v>
      </c>
      <c r="I256" s="136">
        <f t="shared" si="57"/>
        <v>12427.289999999999</v>
      </c>
    </row>
    <row r="257" spans="1:12" ht="12">
      <c r="A257" s="33" t="s">
        <v>301</v>
      </c>
      <c r="B257" s="134">
        <v>-700.45</v>
      </c>
      <c r="C257" s="135">
        <v>0</v>
      </c>
      <c r="D257" s="135">
        <v>0</v>
      </c>
      <c r="E257" s="135">
        <v>0</v>
      </c>
      <c r="F257" s="135">
        <v>0</v>
      </c>
      <c r="G257" s="135">
        <f t="shared" si="55"/>
        <v>-700.45</v>
      </c>
      <c r="H257" s="135">
        <f t="shared" si="56"/>
        <v>0</v>
      </c>
      <c r="I257" s="136">
        <f t="shared" si="57"/>
        <v>-700.45</v>
      </c>
    </row>
    <row r="258" spans="1:12" ht="12">
      <c r="A258" s="33" t="s">
        <v>302</v>
      </c>
      <c r="B258" s="134">
        <v>0</v>
      </c>
      <c r="C258" s="135">
        <v>0</v>
      </c>
      <c r="D258" s="135">
        <v>0</v>
      </c>
      <c r="E258" s="135">
        <v>0</v>
      </c>
      <c r="F258" s="135">
        <v>0</v>
      </c>
      <c r="G258" s="135">
        <v>0</v>
      </c>
      <c r="H258" s="135">
        <v>0</v>
      </c>
      <c r="I258" s="136">
        <v>0</v>
      </c>
    </row>
    <row r="259" spans="1:12" ht="12">
      <c r="A259" s="33" t="s">
        <v>303</v>
      </c>
      <c r="B259" s="137">
        <f>SUM(B253:B258)</f>
        <v>-2807162.7200000007</v>
      </c>
      <c r="C259" s="125">
        <f t="shared" ref="C259:I259" si="58">SUM(C253:C258)</f>
        <v>-3780.8500000000004</v>
      </c>
      <c r="D259" s="125">
        <f t="shared" si="58"/>
        <v>0</v>
      </c>
      <c r="E259" s="125">
        <f t="shared" si="58"/>
        <v>0</v>
      </c>
      <c r="F259" s="125">
        <f t="shared" si="58"/>
        <v>0</v>
      </c>
      <c r="G259" s="125">
        <f t="shared" si="58"/>
        <v>-2807162.7200000007</v>
      </c>
      <c r="H259" s="125">
        <f t="shared" si="58"/>
        <v>-3780.8500000000004</v>
      </c>
      <c r="I259" s="138">
        <f t="shared" si="58"/>
        <v>-2810943.5700000003</v>
      </c>
    </row>
    <row r="260" spans="1:12" ht="12">
      <c r="A260" s="32" t="s">
        <v>304</v>
      </c>
      <c r="B260" s="134"/>
      <c r="C260" s="135"/>
      <c r="D260" s="135"/>
      <c r="E260" s="135"/>
      <c r="F260" s="135"/>
      <c r="G260" s="135"/>
      <c r="H260" s="135"/>
      <c r="I260" s="136"/>
    </row>
    <row r="261" spans="1:12" ht="12">
      <c r="A261" s="33" t="s">
        <v>305</v>
      </c>
      <c r="B261" s="134">
        <v>-1021402.72</v>
      </c>
      <c r="C261" s="135">
        <v>0</v>
      </c>
      <c r="D261" s="135">
        <v>0</v>
      </c>
      <c r="E261" s="135">
        <v>0</v>
      </c>
      <c r="F261" s="135">
        <v>0</v>
      </c>
      <c r="G261" s="135">
        <f t="shared" ref="G261:G262" si="59">B261+E261</f>
        <v>-1021402.72</v>
      </c>
      <c r="H261" s="135">
        <f t="shared" ref="H261:H262" si="60">C261+F261</f>
        <v>0</v>
      </c>
      <c r="I261" s="136">
        <f t="shared" ref="I261:I262" si="61">SUM(G261:H261)</f>
        <v>-1021402.72</v>
      </c>
    </row>
    <row r="262" spans="1:12" ht="12">
      <c r="A262" s="33" t="s">
        <v>306</v>
      </c>
      <c r="B262" s="134">
        <v>10772784.09</v>
      </c>
      <c r="C262" s="135">
        <v>0</v>
      </c>
      <c r="D262" s="135">
        <v>0</v>
      </c>
      <c r="E262" s="135">
        <v>0</v>
      </c>
      <c r="F262" s="135">
        <v>0</v>
      </c>
      <c r="G262" s="135">
        <f t="shared" si="59"/>
        <v>10772784.09</v>
      </c>
      <c r="H262" s="135">
        <f t="shared" si="60"/>
        <v>0</v>
      </c>
      <c r="I262" s="136">
        <f t="shared" si="61"/>
        <v>10772784.09</v>
      </c>
    </row>
    <row r="263" spans="1:12" ht="12">
      <c r="A263" s="33" t="s">
        <v>307</v>
      </c>
      <c r="B263" s="137">
        <f>SUM(B261:B262)</f>
        <v>9751381.3699999992</v>
      </c>
      <c r="C263" s="125">
        <f t="shared" ref="C263:I263" si="62">SUM(C261:C262)</f>
        <v>0</v>
      </c>
      <c r="D263" s="125">
        <f t="shared" si="62"/>
        <v>0</v>
      </c>
      <c r="E263" s="125">
        <f t="shared" si="62"/>
        <v>0</v>
      </c>
      <c r="F263" s="125">
        <f t="shared" si="62"/>
        <v>0</v>
      </c>
      <c r="G263" s="125">
        <f t="shared" si="62"/>
        <v>9751381.3699999992</v>
      </c>
      <c r="H263" s="125">
        <f t="shared" si="62"/>
        <v>0</v>
      </c>
      <c r="I263" s="138">
        <f t="shared" si="62"/>
        <v>9751381.3699999992</v>
      </c>
    </row>
    <row r="264" spans="1:12" ht="12.75" thickBot="1">
      <c r="A264" s="33" t="s">
        <v>308</v>
      </c>
      <c r="B264" s="137">
        <f>B243+B248+B251+B259+B263</f>
        <v>33609247.939999901</v>
      </c>
      <c r="C264" s="125">
        <f t="shared" ref="C264:I264" si="63">C243+C248+C251+C259+C263</f>
        <v>10774657.199999901</v>
      </c>
      <c r="D264" s="125">
        <f t="shared" si="63"/>
        <v>5689026.1400000006</v>
      </c>
      <c r="E264" s="125">
        <f t="shared" si="63"/>
        <v>3798562.7536779996</v>
      </c>
      <c r="F264" s="125">
        <f t="shared" si="63"/>
        <v>1890463.3863219998</v>
      </c>
      <c r="G264" s="125">
        <f t="shared" si="63"/>
        <v>37407810.693677895</v>
      </c>
      <c r="H264" s="125">
        <f t="shared" si="63"/>
        <v>12665120.5863219</v>
      </c>
      <c r="I264" s="138">
        <f t="shared" si="63"/>
        <v>50072931.279999793</v>
      </c>
    </row>
    <row r="265" spans="1:12" ht="12.75" thickTop="1">
      <c r="A265" s="33" t="s">
        <v>309</v>
      </c>
      <c r="B265" s="145"/>
      <c r="C265" s="129"/>
      <c r="D265" s="129"/>
      <c r="E265" s="129"/>
      <c r="F265" s="129"/>
      <c r="G265" s="129"/>
      <c r="H265" s="129"/>
      <c r="I265" s="146"/>
    </row>
    <row r="266" spans="1:12" ht="12">
      <c r="A266" s="32" t="s">
        <v>310</v>
      </c>
      <c r="B266" s="134"/>
      <c r="C266" s="135"/>
      <c r="D266" s="135"/>
      <c r="E266" s="135"/>
      <c r="F266" s="135"/>
      <c r="G266" s="135"/>
      <c r="H266" s="135"/>
      <c r="I266" s="136"/>
    </row>
    <row r="267" spans="1:12" ht="12">
      <c r="A267" s="33" t="s">
        <v>311</v>
      </c>
      <c r="B267" s="134">
        <v>20923190.890000001</v>
      </c>
      <c r="C267" s="135">
        <v>11041591.140000001</v>
      </c>
      <c r="D267" s="135">
        <v>525428.38</v>
      </c>
      <c r="E267" s="135">
        <v>350828.52932599996</v>
      </c>
      <c r="F267" s="135">
        <v>174599.85067399999</v>
      </c>
      <c r="G267" s="135">
        <f t="shared" ref="G267" si="64">B267+E267</f>
        <v>21274019.419326</v>
      </c>
      <c r="H267" s="135">
        <f t="shared" ref="H267" si="65">C267+F267</f>
        <v>11216190.990674</v>
      </c>
      <c r="I267" s="136">
        <f t="shared" ref="I267" si="66">SUM(G267:H267)</f>
        <v>32490210.41</v>
      </c>
      <c r="K267" s="82"/>
      <c r="L267" s="82"/>
    </row>
    <row r="268" spans="1:12" ht="12">
      <c r="A268" s="33" t="s">
        <v>312</v>
      </c>
      <c r="B268" s="137">
        <f>SUM(B267)</f>
        <v>20923190.890000001</v>
      </c>
      <c r="C268" s="125">
        <f t="shared" ref="C268:I268" si="67">SUM(C267)</f>
        <v>11041591.140000001</v>
      </c>
      <c r="D268" s="125">
        <f t="shared" si="67"/>
        <v>525428.38</v>
      </c>
      <c r="E268" s="125">
        <f t="shared" si="67"/>
        <v>350828.52932599996</v>
      </c>
      <c r="F268" s="125">
        <f t="shared" si="67"/>
        <v>174599.85067399999</v>
      </c>
      <c r="G268" s="125">
        <f t="shared" si="67"/>
        <v>21274019.419326</v>
      </c>
      <c r="H268" s="125">
        <f t="shared" si="67"/>
        <v>11216190.990674</v>
      </c>
      <c r="I268" s="138">
        <f t="shared" si="67"/>
        <v>32490210.41</v>
      </c>
    </row>
    <row r="269" spans="1:12" ht="12">
      <c r="A269" s="32" t="s">
        <v>313</v>
      </c>
      <c r="B269" s="134"/>
      <c r="C269" s="135"/>
      <c r="D269" s="135"/>
      <c r="E269" s="135"/>
      <c r="F269" s="135"/>
      <c r="G269" s="135"/>
      <c r="H269" s="135"/>
      <c r="I269" s="136"/>
    </row>
    <row r="270" spans="1:12" ht="12">
      <c r="A270" s="33" t="s">
        <v>314</v>
      </c>
      <c r="B270" s="134">
        <v>0</v>
      </c>
      <c r="C270" s="135">
        <v>0</v>
      </c>
      <c r="D270" s="135">
        <v>0</v>
      </c>
      <c r="E270" s="135">
        <v>0</v>
      </c>
      <c r="F270" s="135">
        <v>0</v>
      </c>
      <c r="G270" s="135">
        <v>0</v>
      </c>
      <c r="H270" s="135">
        <v>0</v>
      </c>
      <c r="I270" s="136">
        <v>0</v>
      </c>
    </row>
    <row r="271" spans="1:12" ht="12">
      <c r="A271" s="33" t="s">
        <v>315</v>
      </c>
      <c r="B271" s="134">
        <v>0</v>
      </c>
      <c r="C271" s="135">
        <v>0</v>
      </c>
      <c r="D271" s="135">
        <v>0</v>
      </c>
      <c r="E271" s="135">
        <v>0</v>
      </c>
      <c r="F271" s="135">
        <v>0</v>
      </c>
      <c r="G271" s="135">
        <v>0</v>
      </c>
      <c r="H271" s="135">
        <v>0</v>
      </c>
      <c r="I271" s="136">
        <v>0</v>
      </c>
    </row>
    <row r="272" spans="1:12" ht="12">
      <c r="A272" s="33" t="s">
        <v>316</v>
      </c>
      <c r="B272" s="134">
        <v>7783723.04</v>
      </c>
      <c r="C272" s="135">
        <v>-1909142.13</v>
      </c>
      <c r="D272" s="135">
        <v>0</v>
      </c>
      <c r="E272" s="135">
        <v>0</v>
      </c>
      <c r="F272" s="135">
        <v>0</v>
      </c>
      <c r="G272" s="135">
        <f t="shared" ref="G272" si="68">B272+E272</f>
        <v>7783723.04</v>
      </c>
      <c r="H272" s="135">
        <f t="shared" ref="H272" si="69">C272+F272</f>
        <v>-1909142.13</v>
      </c>
      <c r="I272" s="136">
        <f t="shared" ref="I272" si="70">SUM(G272:H272)</f>
        <v>5874580.9100000001</v>
      </c>
    </row>
    <row r="273" spans="1:12" ht="12">
      <c r="A273" s="33" t="s">
        <v>317</v>
      </c>
      <c r="B273" s="137">
        <f>SUM(B270:B272)</f>
        <v>7783723.04</v>
      </c>
      <c r="C273" s="125">
        <f t="shared" ref="C273:I273" si="71">SUM(C270:C272)</f>
        <v>-1909142.13</v>
      </c>
      <c r="D273" s="125">
        <f t="shared" si="71"/>
        <v>0</v>
      </c>
      <c r="E273" s="125">
        <f t="shared" si="71"/>
        <v>0</v>
      </c>
      <c r="F273" s="125">
        <f t="shared" si="71"/>
        <v>0</v>
      </c>
      <c r="G273" s="125">
        <f t="shared" si="71"/>
        <v>7783723.04</v>
      </c>
      <c r="H273" s="125">
        <f t="shared" si="71"/>
        <v>-1909142.13</v>
      </c>
      <c r="I273" s="138">
        <f t="shared" si="71"/>
        <v>5874580.9100000001</v>
      </c>
    </row>
    <row r="274" spans="1:12" ht="12">
      <c r="A274" s="32" t="s">
        <v>318</v>
      </c>
      <c r="B274" s="134"/>
      <c r="C274" s="135"/>
      <c r="D274" s="135"/>
      <c r="E274" s="135"/>
      <c r="F274" s="135"/>
      <c r="G274" s="135"/>
      <c r="H274" s="135"/>
      <c r="I274" s="136"/>
    </row>
    <row r="275" spans="1:12" ht="12">
      <c r="A275" s="33" t="s">
        <v>319</v>
      </c>
      <c r="B275" s="134">
        <v>41252617.740000002</v>
      </c>
      <c r="C275" s="135">
        <v>22156152.949999999</v>
      </c>
      <c r="D275" s="135">
        <v>0</v>
      </c>
      <c r="E275" s="135">
        <v>0</v>
      </c>
      <c r="F275" s="135">
        <v>0</v>
      </c>
      <c r="G275" s="135">
        <f t="shared" ref="G275:G276" si="72">B275+E275</f>
        <v>41252617.740000002</v>
      </c>
      <c r="H275" s="135">
        <f t="shared" ref="H275:H276" si="73">C275+F275</f>
        <v>22156152.949999999</v>
      </c>
      <c r="I275" s="136">
        <f t="shared" ref="I275:I276" si="74">SUM(G275:H275)</f>
        <v>63408770.689999998</v>
      </c>
    </row>
    <row r="276" spans="1:12" ht="12">
      <c r="A276" s="33" t="s">
        <v>320</v>
      </c>
      <c r="B276" s="134">
        <v>-35130979.020000003</v>
      </c>
      <c r="C276" s="135">
        <v>-12334000.609999999</v>
      </c>
      <c r="D276" s="135">
        <v>0</v>
      </c>
      <c r="E276" s="135">
        <v>0</v>
      </c>
      <c r="F276" s="135">
        <v>0</v>
      </c>
      <c r="G276" s="135">
        <f t="shared" si="72"/>
        <v>-35130979.020000003</v>
      </c>
      <c r="H276" s="135">
        <f t="shared" si="73"/>
        <v>-12334000.609999999</v>
      </c>
      <c r="I276" s="136">
        <f t="shared" si="74"/>
        <v>-47464979.630000003</v>
      </c>
    </row>
    <row r="277" spans="1:12" ht="12">
      <c r="A277" s="33" t="s">
        <v>321</v>
      </c>
      <c r="B277" s="134">
        <v>0</v>
      </c>
      <c r="C277" s="135">
        <v>0</v>
      </c>
      <c r="D277" s="135">
        <v>0</v>
      </c>
      <c r="E277" s="135">
        <v>0</v>
      </c>
      <c r="F277" s="135">
        <v>0</v>
      </c>
      <c r="G277" s="135">
        <v>0</v>
      </c>
      <c r="H277" s="135">
        <v>0</v>
      </c>
      <c r="I277" s="136">
        <v>0</v>
      </c>
    </row>
    <row r="278" spans="1:12" ht="12">
      <c r="A278" s="33" t="s">
        <v>322</v>
      </c>
      <c r="B278" s="137">
        <f>SUM(B275:B277)</f>
        <v>6121638.7199999988</v>
      </c>
      <c r="C278" s="125">
        <f t="shared" ref="C278:I278" si="75">SUM(C275:C277)</f>
        <v>9822152.3399999999</v>
      </c>
      <c r="D278" s="125">
        <f t="shared" si="75"/>
        <v>0</v>
      </c>
      <c r="E278" s="125">
        <f t="shared" si="75"/>
        <v>0</v>
      </c>
      <c r="F278" s="125">
        <f t="shared" si="75"/>
        <v>0</v>
      </c>
      <c r="G278" s="125">
        <f t="shared" si="75"/>
        <v>6121638.7199999988</v>
      </c>
      <c r="H278" s="125">
        <f t="shared" si="75"/>
        <v>9822152.3399999999</v>
      </c>
      <c r="I278" s="138">
        <f t="shared" si="75"/>
        <v>15943791.059999995</v>
      </c>
    </row>
    <row r="279" spans="1:12" ht="12">
      <c r="A279" s="33"/>
      <c r="B279" s="141"/>
      <c r="C279" s="127"/>
      <c r="D279" s="127"/>
      <c r="E279" s="127"/>
      <c r="F279" s="127"/>
      <c r="G279" s="127"/>
      <c r="H279" s="127"/>
      <c r="I279" s="142"/>
    </row>
    <row r="280" spans="1:12" ht="12.75" thickBot="1">
      <c r="A280" s="31" t="s">
        <v>26</v>
      </c>
      <c r="B280" s="143">
        <f>B62-B237-B264-B268-B273-B278</f>
        <v>39490569.649999954</v>
      </c>
      <c r="C280" s="128">
        <f t="shared" ref="C280:I280" si="76">C62-C237-C264-C268-C273-C278</f>
        <v>25187181.760000009</v>
      </c>
      <c r="D280" s="128">
        <f t="shared" si="76"/>
        <v>-22679670.059999984</v>
      </c>
      <c r="E280" s="128">
        <f t="shared" si="76"/>
        <v>-14845508.218262989</v>
      </c>
      <c r="F280" s="128">
        <f t="shared" si="76"/>
        <v>-7834161.841736991</v>
      </c>
      <c r="G280" s="128">
        <f t="shared" si="76"/>
        <v>24645061.431736983</v>
      </c>
      <c r="H280" s="128">
        <f t="shared" si="76"/>
        <v>17353019.918263014</v>
      </c>
      <c r="I280" s="144">
        <f t="shared" si="76"/>
        <v>41998081.350000061</v>
      </c>
    </row>
    <row r="281" spans="1:12" ht="12.75" thickTop="1">
      <c r="A281" s="33"/>
      <c r="B281" s="134"/>
      <c r="C281" s="135"/>
      <c r="D281" s="135"/>
      <c r="E281" s="135"/>
      <c r="F281" s="135"/>
      <c r="G281" s="135"/>
      <c r="H281" s="135"/>
      <c r="I281" s="136"/>
    </row>
    <row r="282" spans="1:12" ht="12">
      <c r="A282" s="31" t="s">
        <v>27</v>
      </c>
      <c r="B282" s="134"/>
      <c r="C282" s="135"/>
      <c r="D282" s="135"/>
      <c r="E282" s="135"/>
      <c r="F282" s="135"/>
      <c r="G282" s="135"/>
      <c r="H282" s="135"/>
      <c r="I282" s="136"/>
    </row>
    <row r="283" spans="1:12" ht="12">
      <c r="A283" s="32" t="s">
        <v>323</v>
      </c>
      <c r="B283" s="134"/>
      <c r="C283" s="135"/>
      <c r="D283" s="135"/>
      <c r="E283" s="135"/>
      <c r="F283" s="135"/>
      <c r="G283" s="135"/>
      <c r="H283" s="135"/>
      <c r="I283" s="136"/>
    </row>
    <row r="284" spans="1:12" ht="12">
      <c r="A284" s="33" t="s">
        <v>324</v>
      </c>
      <c r="B284" s="134">
        <v>30837.91</v>
      </c>
      <c r="C284" s="135">
        <v>0</v>
      </c>
      <c r="D284" s="135">
        <v>0</v>
      </c>
      <c r="E284" s="135">
        <v>0</v>
      </c>
      <c r="F284" s="135">
        <v>0</v>
      </c>
      <c r="G284" s="135">
        <f t="shared" ref="G284:G307" si="77">B284+E284</f>
        <v>30837.91</v>
      </c>
      <c r="H284" s="135">
        <f t="shared" ref="H284:H307" si="78">C284+F284</f>
        <v>0</v>
      </c>
      <c r="I284" s="136">
        <f t="shared" ref="I284:I307" si="79">SUM(G284:H284)</f>
        <v>30837.91</v>
      </c>
    </row>
    <row r="285" spans="1:12" ht="12">
      <c r="A285" s="33" t="s">
        <v>325</v>
      </c>
      <c r="B285" s="134">
        <v>0</v>
      </c>
      <c r="C285" s="135">
        <v>0</v>
      </c>
      <c r="D285" s="135">
        <v>-5874580.9299999997</v>
      </c>
      <c r="E285" s="135">
        <v>-3922457.6869609994</v>
      </c>
      <c r="F285" s="135">
        <v>-1952123.2430389998</v>
      </c>
      <c r="G285" s="135">
        <f t="shared" si="77"/>
        <v>-3922457.6869609994</v>
      </c>
      <c r="H285" s="135">
        <f t="shared" si="78"/>
        <v>-1952123.2430389998</v>
      </c>
      <c r="I285" s="136">
        <f t="shared" si="79"/>
        <v>-5874580.9299999997</v>
      </c>
      <c r="K285" s="82"/>
      <c r="L285" s="82"/>
    </row>
    <row r="286" spans="1:12" ht="12">
      <c r="A286" s="33" t="s">
        <v>326</v>
      </c>
      <c r="B286" s="134">
        <v>0</v>
      </c>
      <c r="C286" s="135">
        <v>0</v>
      </c>
      <c r="D286" s="135">
        <v>-443608.12</v>
      </c>
      <c r="E286" s="135">
        <v>-296197.14172399999</v>
      </c>
      <c r="F286" s="135">
        <v>-147410.97827599998</v>
      </c>
      <c r="G286" s="135">
        <f t="shared" si="77"/>
        <v>-296197.14172399999</v>
      </c>
      <c r="H286" s="135">
        <f t="shared" si="78"/>
        <v>-147410.97827599998</v>
      </c>
      <c r="I286" s="136">
        <f t="shared" si="79"/>
        <v>-443608.12</v>
      </c>
      <c r="K286" s="82"/>
      <c r="L286" s="82"/>
    </row>
    <row r="287" spans="1:12" ht="12">
      <c r="A287" s="33" t="s">
        <v>327</v>
      </c>
      <c r="B287" s="134">
        <v>0</v>
      </c>
      <c r="C287" s="135">
        <v>0</v>
      </c>
      <c r="D287" s="135">
        <v>0</v>
      </c>
      <c r="E287" s="135">
        <v>0</v>
      </c>
      <c r="F287" s="135">
        <v>0</v>
      </c>
      <c r="G287" s="135">
        <f t="shared" si="77"/>
        <v>0</v>
      </c>
      <c r="H287" s="135">
        <f t="shared" si="78"/>
        <v>0</v>
      </c>
      <c r="I287" s="136">
        <f t="shared" si="79"/>
        <v>0</v>
      </c>
      <c r="K287" s="82"/>
      <c r="L287" s="82"/>
    </row>
    <row r="288" spans="1:12" ht="12">
      <c r="A288" s="33" t="s">
        <v>328</v>
      </c>
      <c r="B288" s="134">
        <v>0</v>
      </c>
      <c r="C288" s="135">
        <v>0</v>
      </c>
      <c r="D288" s="135">
        <v>-68672.37</v>
      </c>
      <c r="E288" s="135">
        <v>-45852.541448999997</v>
      </c>
      <c r="F288" s="135">
        <v>-22819.828550999999</v>
      </c>
      <c r="G288" s="135">
        <f t="shared" si="77"/>
        <v>-45852.541448999997</v>
      </c>
      <c r="H288" s="135">
        <f t="shared" si="78"/>
        <v>-22819.828550999999</v>
      </c>
      <c r="I288" s="136">
        <f t="shared" si="79"/>
        <v>-68672.37</v>
      </c>
      <c r="K288" s="82"/>
      <c r="L288" s="82"/>
    </row>
    <row r="289" spans="1:12" ht="12">
      <c r="A289" s="33" t="s">
        <v>329</v>
      </c>
      <c r="B289" s="134">
        <v>0</v>
      </c>
      <c r="C289" s="135">
        <v>0</v>
      </c>
      <c r="D289" s="135">
        <v>49005.549999999901</v>
      </c>
      <c r="E289" s="135">
        <v>32721.005734999933</v>
      </c>
      <c r="F289" s="135">
        <v>16284.544264999966</v>
      </c>
      <c r="G289" s="135">
        <f t="shared" si="77"/>
        <v>32721.005734999933</v>
      </c>
      <c r="H289" s="135">
        <f t="shared" si="78"/>
        <v>16284.544264999966</v>
      </c>
      <c r="I289" s="136">
        <f t="shared" si="79"/>
        <v>49005.549999999901</v>
      </c>
      <c r="K289" s="82"/>
      <c r="L289" s="82"/>
    </row>
    <row r="290" spans="1:12" ht="12">
      <c r="A290" s="33" t="s">
        <v>330</v>
      </c>
      <c r="B290" s="134">
        <v>0</v>
      </c>
      <c r="C290" s="135">
        <v>0</v>
      </c>
      <c r="D290" s="135">
        <v>-3980108.52</v>
      </c>
      <c r="E290" s="135">
        <v>-2657518.4588039997</v>
      </c>
      <c r="F290" s="135">
        <v>-1322590.0611959998</v>
      </c>
      <c r="G290" s="135">
        <f t="shared" si="77"/>
        <v>-2657518.4588039997</v>
      </c>
      <c r="H290" s="135">
        <f t="shared" si="78"/>
        <v>-1322590.0611959998</v>
      </c>
      <c r="I290" s="136">
        <f t="shared" si="79"/>
        <v>-3980108.5199999996</v>
      </c>
      <c r="K290" s="82"/>
      <c r="L290" s="82"/>
    </row>
    <row r="291" spans="1:12" ht="12">
      <c r="A291" s="33" t="s">
        <v>331</v>
      </c>
      <c r="B291" s="134">
        <v>0</v>
      </c>
      <c r="C291" s="135">
        <v>0</v>
      </c>
      <c r="D291" s="135">
        <v>0</v>
      </c>
      <c r="E291" s="135">
        <v>0</v>
      </c>
      <c r="F291" s="135">
        <v>0</v>
      </c>
      <c r="G291" s="135">
        <f t="shared" si="77"/>
        <v>0</v>
      </c>
      <c r="H291" s="135">
        <f t="shared" si="78"/>
        <v>0</v>
      </c>
      <c r="I291" s="136">
        <f t="shared" si="79"/>
        <v>0</v>
      </c>
      <c r="K291" s="82"/>
      <c r="L291" s="82"/>
    </row>
    <row r="292" spans="1:12" ht="12">
      <c r="A292" s="33" t="s">
        <v>332</v>
      </c>
      <c r="B292" s="134">
        <v>0</v>
      </c>
      <c r="C292" s="135">
        <v>0</v>
      </c>
      <c r="D292" s="135">
        <v>2567158.33</v>
      </c>
      <c r="E292" s="135">
        <v>1714091.6169409999</v>
      </c>
      <c r="F292" s="135">
        <v>853066.71305899997</v>
      </c>
      <c r="G292" s="135">
        <f t="shared" si="77"/>
        <v>1714091.6169409999</v>
      </c>
      <c r="H292" s="135">
        <f t="shared" si="78"/>
        <v>853066.71305899997</v>
      </c>
      <c r="I292" s="136">
        <f t="shared" si="79"/>
        <v>2567158.33</v>
      </c>
      <c r="K292" s="82"/>
      <c r="L292" s="82"/>
    </row>
    <row r="293" spans="1:12" ht="12">
      <c r="A293" s="33" t="s">
        <v>333</v>
      </c>
      <c r="B293" s="134">
        <v>0</v>
      </c>
      <c r="C293" s="135">
        <v>0</v>
      </c>
      <c r="D293" s="135">
        <v>0</v>
      </c>
      <c r="E293" s="135">
        <v>0</v>
      </c>
      <c r="F293" s="135">
        <v>0</v>
      </c>
      <c r="G293" s="135">
        <f t="shared" si="77"/>
        <v>0</v>
      </c>
      <c r="H293" s="135">
        <f t="shared" si="78"/>
        <v>0</v>
      </c>
      <c r="I293" s="136">
        <f t="shared" si="79"/>
        <v>0</v>
      </c>
      <c r="K293" s="82"/>
      <c r="L293" s="82"/>
    </row>
    <row r="294" spans="1:12" ht="12">
      <c r="A294" s="33" t="s">
        <v>334</v>
      </c>
      <c r="B294" s="134">
        <v>0</v>
      </c>
      <c r="C294" s="135">
        <v>0</v>
      </c>
      <c r="D294" s="135">
        <v>0</v>
      </c>
      <c r="E294" s="135">
        <v>0</v>
      </c>
      <c r="F294" s="135">
        <v>0</v>
      </c>
      <c r="G294" s="135">
        <f t="shared" si="77"/>
        <v>0</v>
      </c>
      <c r="H294" s="135">
        <f t="shared" si="78"/>
        <v>0</v>
      </c>
      <c r="I294" s="136">
        <f t="shared" si="79"/>
        <v>0</v>
      </c>
      <c r="K294" s="82"/>
      <c r="L294" s="82"/>
    </row>
    <row r="295" spans="1:12" ht="12">
      <c r="A295" s="33" t="s">
        <v>335</v>
      </c>
      <c r="B295" s="134">
        <v>0</v>
      </c>
      <c r="C295" s="135">
        <v>0</v>
      </c>
      <c r="D295" s="135">
        <v>-570971.48</v>
      </c>
      <c r="E295" s="135">
        <v>-381237.65719599999</v>
      </c>
      <c r="F295" s="135">
        <v>-189733.822804</v>
      </c>
      <c r="G295" s="135">
        <f t="shared" si="77"/>
        <v>-381237.65719599999</v>
      </c>
      <c r="H295" s="135">
        <f t="shared" si="78"/>
        <v>-189733.822804</v>
      </c>
      <c r="I295" s="136">
        <f t="shared" si="79"/>
        <v>-570971.48</v>
      </c>
      <c r="K295" s="82"/>
      <c r="L295" s="82"/>
    </row>
    <row r="296" spans="1:12" ht="12">
      <c r="A296" s="33" t="s">
        <v>336</v>
      </c>
      <c r="B296" s="134">
        <v>-565676.66</v>
      </c>
      <c r="C296" s="135">
        <v>-399983.45</v>
      </c>
      <c r="D296" s="135">
        <v>-376610.85</v>
      </c>
      <c r="E296" s="135">
        <v>-251463.06454499997</v>
      </c>
      <c r="F296" s="135">
        <v>-125147.78545499999</v>
      </c>
      <c r="G296" s="135">
        <f t="shared" si="77"/>
        <v>-817139.724545</v>
      </c>
      <c r="H296" s="135">
        <f t="shared" si="78"/>
        <v>-525131.23545499996</v>
      </c>
      <c r="I296" s="136">
        <f t="shared" si="79"/>
        <v>-1342270.96</v>
      </c>
      <c r="K296" s="82"/>
      <c r="L296" s="82"/>
    </row>
    <row r="297" spans="1:12" ht="12">
      <c r="A297" s="33" t="s">
        <v>337</v>
      </c>
      <c r="B297" s="134">
        <v>-13119.06</v>
      </c>
      <c r="C297" s="135">
        <v>0</v>
      </c>
      <c r="D297" s="135">
        <v>-553.35</v>
      </c>
      <c r="E297" s="135">
        <v>-369.47179499999999</v>
      </c>
      <c r="F297" s="135">
        <v>-183.87820500000001</v>
      </c>
      <c r="G297" s="135">
        <f t="shared" si="77"/>
        <v>-13488.531794999999</v>
      </c>
      <c r="H297" s="135">
        <f t="shared" si="78"/>
        <v>-183.87820500000001</v>
      </c>
      <c r="I297" s="136">
        <f t="shared" si="79"/>
        <v>-13672.41</v>
      </c>
      <c r="K297" s="82"/>
      <c r="L297" s="82"/>
    </row>
    <row r="298" spans="1:12" ht="12">
      <c r="A298" s="33" t="s">
        <v>338</v>
      </c>
      <c r="B298" s="134">
        <v>940.25</v>
      </c>
      <c r="C298" s="135">
        <v>0</v>
      </c>
      <c r="D298" s="135">
        <v>0</v>
      </c>
      <c r="E298" s="135">
        <v>0</v>
      </c>
      <c r="F298" s="135">
        <v>0</v>
      </c>
      <c r="G298" s="135">
        <f t="shared" si="77"/>
        <v>940.25</v>
      </c>
      <c r="H298" s="135">
        <f t="shared" si="78"/>
        <v>0</v>
      </c>
      <c r="I298" s="136">
        <f t="shared" si="79"/>
        <v>940.25</v>
      </c>
      <c r="K298" s="82"/>
      <c r="L298" s="82"/>
    </row>
    <row r="299" spans="1:12" ht="12">
      <c r="A299" s="33" t="s">
        <v>339</v>
      </c>
      <c r="B299" s="134">
        <v>0</v>
      </c>
      <c r="C299" s="135">
        <v>0</v>
      </c>
      <c r="D299" s="135">
        <v>0</v>
      </c>
      <c r="E299" s="135">
        <v>0</v>
      </c>
      <c r="F299" s="135">
        <v>0</v>
      </c>
      <c r="G299" s="135">
        <f t="shared" si="77"/>
        <v>0</v>
      </c>
      <c r="H299" s="135">
        <f t="shared" si="78"/>
        <v>0</v>
      </c>
      <c r="I299" s="136">
        <f t="shared" si="79"/>
        <v>0</v>
      </c>
      <c r="K299" s="82"/>
      <c r="L299" s="82"/>
    </row>
    <row r="300" spans="1:12" ht="12">
      <c r="A300" s="33" t="s">
        <v>340</v>
      </c>
      <c r="B300" s="134">
        <v>-342121.77</v>
      </c>
      <c r="C300" s="135">
        <v>0</v>
      </c>
      <c r="D300" s="135">
        <v>0</v>
      </c>
      <c r="E300" s="135">
        <v>0</v>
      </c>
      <c r="F300" s="135">
        <v>0</v>
      </c>
      <c r="G300" s="135">
        <f t="shared" si="77"/>
        <v>-342121.77</v>
      </c>
      <c r="H300" s="135">
        <f t="shared" si="78"/>
        <v>0</v>
      </c>
      <c r="I300" s="136">
        <f t="shared" si="79"/>
        <v>-342121.77</v>
      </c>
      <c r="K300" s="82"/>
      <c r="L300" s="82"/>
    </row>
    <row r="301" spans="1:12" ht="12">
      <c r="A301" s="33" t="s">
        <v>341</v>
      </c>
      <c r="B301" s="134">
        <v>0</v>
      </c>
      <c r="C301" s="135">
        <v>0</v>
      </c>
      <c r="D301" s="135">
        <v>0</v>
      </c>
      <c r="E301" s="135">
        <v>0</v>
      </c>
      <c r="F301" s="135">
        <v>0</v>
      </c>
      <c r="G301" s="135">
        <f t="shared" si="77"/>
        <v>0</v>
      </c>
      <c r="H301" s="135">
        <f t="shared" si="78"/>
        <v>0</v>
      </c>
      <c r="I301" s="136">
        <f t="shared" si="79"/>
        <v>0</v>
      </c>
      <c r="K301" s="82"/>
      <c r="L301" s="82"/>
    </row>
    <row r="302" spans="1:12" ht="12">
      <c r="A302" s="33" t="s">
        <v>342</v>
      </c>
      <c r="B302" s="134">
        <v>0</v>
      </c>
      <c r="C302" s="135">
        <v>0</v>
      </c>
      <c r="D302" s="135">
        <v>0</v>
      </c>
      <c r="E302" s="135">
        <v>0</v>
      </c>
      <c r="F302" s="135">
        <v>0</v>
      </c>
      <c r="G302" s="135">
        <f t="shared" si="77"/>
        <v>0</v>
      </c>
      <c r="H302" s="135">
        <f t="shared" si="78"/>
        <v>0</v>
      </c>
      <c r="I302" s="136">
        <f t="shared" si="79"/>
        <v>0</v>
      </c>
      <c r="K302" s="82"/>
      <c r="L302" s="82"/>
    </row>
    <row r="303" spans="1:12" ht="12">
      <c r="A303" s="33" t="s">
        <v>343</v>
      </c>
      <c r="B303" s="134">
        <v>0</v>
      </c>
      <c r="C303" s="135">
        <v>0</v>
      </c>
      <c r="D303" s="135">
        <v>-2264.84</v>
      </c>
      <c r="E303" s="135">
        <v>-1512.2336680000001</v>
      </c>
      <c r="F303" s="135">
        <v>-752.60633200000007</v>
      </c>
      <c r="G303" s="135">
        <f t="shared" si="77"/>
        <v>-1512.2336680000001</v>
      </c>
      <c r="H303" s="135">
        <f t="shared" si="78"/>
        <v>-752.60633200000007</v>
      </c>
      <c r="I303" s="136">
        <f t="shared" si="79"/>
        <v>-2264.84</v>
      </c>
      <c r="K303" s="82"/>
      <c r="L303" s="82"/>
    </row>
    <row r="304" spans="1:12" ht="12">
      <c r="A304" s="33" t="s">
        <v>344</v>
      </c>
      <c r="B304" s="134">
        <v>0</v>
      </c>
      <c r="C304" s="135">
        <v>0</v>
      </c>
      <c r="D304" s="135">
        <v>0</v>
      </c>
      <c r="E304" s="135">
        <v>0</v>
      </c>
      <c r="F304" s="135">
        <v>0</v>
      </c>
      <c r="G304" s="135">
        <f t="shared" si="77"/>
        <v>0</v>
      </c>
      <c r="H304" s="135">
        <f t="shared" si="78"/>
        <v>0</v>
      </c>
      <c r="I304" s="136">
        <f t="shared" si="79"/>
        <v>0</v>
      </c>
      <c r="K304" s="82"/>
      <c r="L304" s="82"/>
    </row>
    <row r="305" spans="1:12" ht="12">
      <c r="A305" s="33" t="s">
        <v>345</v>
      </c>
      <c r="B305" s="134">
        <v>0</v>
      </c>
      <c r="C305" s="135">
        <v>0</v>
      </c>
      <c r="D305" s="135">
        <v>0</v>
      </c>
      <c r="E305" s="135">
        <v>0</v>
      </c>
      <c r="F305" s="135">
        <v>0</v>
      </c>
      <c r="G305" s="135">
        <f t="shared" si="77"/>
        <v>0</v>
      </c>
      <c r="H305" s="135">
        <f t="shared" si="78"/>
        <v>0</v>
      </c>
      <c r="I305" s="136">
        <f t="shared" si="79"/>
        <v>0</v>
      </c>
      <c r="K305" s="82"/>
      <c r="L305" s="82"/>
    </row>
    <row r="306" spans="1:12" ht="12">
      <c r="A306" s="33" t="s">
        <v>346</v>
      </c>
      <c r="B306" s="134">
        <v>0</v>
      </c>
      <c r="C306" s="135">
        <v>0</v>
      </c>
      <c r="D306" s="135">
        <v>335515.71999999997</v>
      </c>
      <c r="E306" s="135">
        <v>224023.84624399996</v>
      </c>
      <c r="F306" s="135">
        <v>111491.87375599999</v>
      </c>
      <c r="G306" s="135">
        <f t="shared" si="77"/>
        <v>224023.84624399996</v>
      </c>
      <c r="H306" s="135">
        <f t="shared" si="78"/>
        <v>111491.87375599999</v>
      </c>
      <c r="I306" s="136">
        <f t="shared" si="79"/>
        <v>335515.71999999997</v>
      </c>
      <c r="K306" s="82"/>
      <c r="L306" s="82"/>
    </row>
    <row r="307" spans="1:12" ht="12">
      <c r="A307" s="33" t="s">
        <v>347</v>
      </c>
      <c r="B307" s="134">
        <v>0</v>
      </c>
      <c r="C307" s="135">
        <v>0</v>
      </c>
      <c r="D307" s="135">
        <v>864638.82</v>
      </c>
      <c r="E307" s="135">
        <v>577319.3401139999</v>
      </c>
      <c r="F307" s="135">
        <v>287319.47988599999</v>
      </c>
      <c r="G307" s="135">
        <f t="shared" si="77"/>
        <v>577319.3401139999</v>
      </c>
      <c r="H307" s="135">
        <f t="shared" si="78"/>
        <v>287319.47988599999</v>
      </c>
      <c r="I307" s="136">
        <f t="shared" si="79"/>
        <v>864638.81999999983</v>
      </c>
      <c r="K307" s="82"/>
      <c r="L307" s="82"/>
    </row>
    <row r="308" spans="1:12" ht="12">
      <c r="A308" s="33" t="s">
        <v>348</v>
      </c>
      <c r="B308" s="137">
        <f>SUM(B284:B307)</f>
        <v>-889139.33000000007</v>
      </c>
      <c r="C308" s="125">
        <f t="shared" ref="C308:I308" si="80">SUM(C284:C307)</f>
        <v>-399983.45</v>
      </c>
      <c r="D308" s="125">
        <f t="shared" si="80"/>
        <v>-7501052.04</v>
      </c>
      <c r="E308" s="125">
        <f t="shared" si="80"/>
        <v>-5008452.4471080005</v>
      </c>
      <c r="F308" s="125">
        <f t="shared" si="80"/>
        <v>-2492599.592892</v>
      </c>
      <c r="G308" s="125">
        <f t="shared" si="80"/>
        <v>-5897591.7771080006</v>
      </c>
      <c r="H308" s="125">
        <f t="shared" si="80"/>
        <v>-2892583.0428919997</v>
      </c>
      <c r="I308" s="138">
        <f t="shared" si="80"/>
        <v>-8790174.8199999984</v>
      </c>
      <c r="K308" s="82"/>
      <c r="L308" s="82"/>
    </row>
    <row r="309" spans="1:12" ht="12">
      <c r="A309" s="32" t="s">
        <v>349</v>
      </c>
      <c r="B309" s="134"/>
      <c r="C309" s="135"/>
      <c r="D309" s="135"/>
      <c r="E309" s="135"/>
      <c r="F309" s="135"/>
      <c r="G309" s="135"/>
      <c r="H309" s="135"/>
      <c r="I309" s="136"/>
    </row>
    <row r="310" spans="1:12" ht="12">
      <c r="A310" s="33" t="s">
        <v>350</v>
      </c>
      <c r="B310" s="134">
        <v>0</v>
      </c>
      <c r="C310" s="135">
        <v>0</v>
      </c>
      <c r="D310" s="135">
        <v>18178069.5</v>
      </c>
      <c r="E310" s="135">
        <v>12137497.00515</v>
      </c>
      <c r="F310" s="135">
        <v>6040572.4948499994</v>
      </c>
      <c r="G310" s="147">
        <f t="shared" ref="G310:G318" si="81">B310+E310</f>
        <v>12137497.00515</v>
      </c>
      <c r="H310" s="147">
        <f t="shared" ref="H310:H318" si="82">C310+F310</f>
        <v>6040572.4948499994</v>
      </c>
      <c r="I310" s="148">
        <f t="shared" ref="I310:I318" si="83">SUM(G310:H310)</f>
        <v>18178069.5</v>
      </c>
      <c r="K310" s="82"/>
      <c r="L310" s="82"/>
    </row>
    <row r="311" spans="1:12" ht="12">
      <c r="A311" s="33" t="s">
        <v>351</v>
      </c>
      <c r="B311" s="134">
        <v>0</v>
      </c>
      <c r="C311" s="135">
        <v>0</v>
      </c>
      <c r="D311" s="135">
        <v>0</v>
      </c>
      <c r="E311" s="135">
        <v>0</v>
      </c>
      <c r="F311" s="135">
        <v>0</v>
      </c>
      <c r="G311" s="135">
        <f t="shared" si="81"/>
        <v>0</v>
      </c>
      <c r="H311" s="135">
        <f t="shared" si="82"/>
        <v>0</v>
      </c>
      <c r="I311" s="136">
        <f t="shared" si="83"/>
        <v>0</v>
      </c>
      <c r="K311" s="82"/>
      <c r="L311" s="82"/>
    </row>
    <row r="312" spans="1:12" ht="12">
      <c r="A312" s="33" t="s">
        <v>352</v>
      </c>
      <c r="B312" s="134">
        <v>0</v>
      </c>
      <c r="C312" s="135">
        <v>0</v>
      </c>
      <c r="D312" s="135">
        <v>212326.78</v>
      </c>
      <c r="E312" s="135">
        <v>141770.591006</v>
      </c>
      <c r="F312" s="135">
        <v>70556.188993999996</v>
      </c>
      <c r="G312" s="135">
        <f t="shared" si="81"/>
        <v>141770.591006</v>
      </c>
      <c r="H312" s="135">
        <f t="shared" si="82"/>
        <v>70556.188993999996</v>
      </c>
      <c r="I312" s="136">
        <f t="shared" si="83"/>
        <v>212326.78</v>
      </c>
      <c r="K312" s="82"/>
      <c r="L312" s="82"/>
    </row>
    <row r="313" spans="1:12" ht="12">
      <c r="A313" s="33" t="s">
        <v>353</v>
      </c>
      <c r="B313" s="134">
        <v>774.98</v>
      </c>
      <c r="C313" s="135">
        <v>474.99</v>
      </c>
      <c r="D313" s="135">
        <v>213821.46</v>
      </c>
      <c r="E313" s="135">
        <v>142768.588842</v>
      </c>
      <c r="F313" s="135">
        <v>71052.871157999994</v>
      </c>
      <c r="G313" s="135">
        <f t="shared" si="81"/>
        <v>143543.56884200001</v>
      </c>
      <c r="H313" s="135">
        <f t="shared" si="82"/>
        <v>71527.861158</v>
      </c>
      <c r="I313" s="136">
        <f t="shared" si="83"/>
        <v>215071.43</v>
      </c>
      <c r="K313" s="82"/>
      <c r="L313" s="82"/>
    </row>
    <row r="314" spans="1:12" ht="12">
      <c r="A314" s="33" t="s">
        <v>354</v>
      </c>
      <c r="B314" s="134">
        <v>0</v>
      </c>
      <c r="C314" s="135">
        <v>0</v>
      </c>
      <c r="D314" s="135">
        <v>0</v>
      </c>
      <c r="E314" s="135">
        <v>0</v>
      </c>
      <c r="F314" s="135">
        <v>0</v>
      </c>
      <c r="G314" s="135">
        <f t="shared" si="81"/>
        <v>0</v>
      </c>
      <c r="H314" s="135">
        <f t="shared" si="82"/>
        <v>0</v>
      </c>
      <c r="I314" s="136">
        <f t="shared" si="83"/>
        <v>0</v>
      </c>
      <c r="K314" s="82"/>
      <c r="L314" s="82"/>
    </row>
    <row r="315" spans="1:12" ht="12">
      <c r="A315" s="33" t="s">
        <v>355</v>
      </c>
      <c r="B315" s="134">
        <v>0</v>
      </c>
      <c r="C315" s="135">
        <v>0</v>
      </c>
      <c r="D315" s="135">
        <v>0</v>
      </c>
      <c r="E315" s="135">
        <v>0</v>
      </c>
      <c r="F315" s="135">
        <v>0</v>
      </c>
      <c r="G315" s="135">
        <f t="shared" si="81"/>
        <v>0</v>
      </c>
      <c r="H315" s="135">
        <f t="shared" si="82"/>
        <v>0</v>
      </c>
      <c r="I315" s="136">
        <f t="shared" si="83"/>
        <v>0</v>
      </c>
      <c r="K315" s="82"/>
      <c r="L315" s="82"/>
    </row>
    <row r="316" spans="1:12" ht="12">
      <c r="A316" s="33" t="s">
        <v>356</v>
      </c>
      <c r="B316" s="134">
        <v>0</v>
      </c>
      <c r="C316" s="135">
        <v>0</v>
      </c>
      <c r="D316" s="135">
        <v>0</v>
      </c>
      <c r="E316" s="135">
        <v>0</v>
      </c>
      <c r="F316" s="135">
        <v>0</v>
      </c>
      <c r="G316" s="135">
        <f t="shared" si="81"/>
        <v>0</v>
      </c>
      <c r="H316" s="135">
        <f t="shared" si="82"/>
        <v>0</v>
      </c>
      <c r="I316" s="136">
        <f t="shared" si="83"/>
        <v>0</v>
      </c>
      <c r="K316" s="82"/>
      <c r="L316" s="82"/>
    </row>
    <row r="317" spans="1:12" ht="12">
      <c r="A317" s="33" t="s">
        <v>357</v>
      </c>
      <c r="B317" s="134">
        <v>987022.40999999898</v>
      </c>
      <c r="C317" s="135">
        <v>27236.57</v>
      </c>
      <c r="D317" s="135">
        <v>373995.89</v>
      </c>
      <c r="E317" s="135">
        <v>249717.05575299999</v>
      </c>
      <c r="F317" s="135">
        <v>124278.83424699999</v>
      </c>
      <c r="G317" s="135">
        <f t="shared" si="81"/>
        <v>1236739.4657529991</v>
      </c>
      <c r="H317" s="135">
        <f t="shared" si="82"/>
        <v>151515.404247</v>
      </c>
      <c r="I317" s="136">
        <f t="shared" si="83"/>
        <v>1388254.8699999992</v>
      </c>
      <c r="K317" s="82"/>
      <c r="L317" s="82"/>
    </row>
    <row r="318" spans="1:12" ht="12">
      <c r="A318" s="33" t="s">
        <v>358</v>
      </c>
      <c r="B318" s="134">
        <v>-473103.15</v>
      </c>
      <c r="C318" s="135">
        <v>-261207.88</v>
      </c>
      <c r="D318" s="135">
        <v>-294119.67</v>
      </c>
      <c r="E318" s="135">
        <v>-196383.70365899999</v>
      </c>
      <c r="F318" s="135">
        <v>-97735.966340999992</v>
      </c>
      <c r="G318" s="135">
        <f t="shared" si="81"/>
        <v>-669486.85365900001</v>
      </c>
      <c r="H318" s="135">
        <f t="shared" si="82"/>
        <v>-358943.846341</v>
      </c>
      <c r="I318" s="136">
        <f t="shared" si="83"/>
        <v>-1028430.7</v>
      </c>
      <c r="K318" s="82"/>
      <c r="L318" s="82"/>
    </row>
    <row r="319" spans="1:12" ht="12">
      <c r="A319" s="33" t="s">
        <v>359</v>
      </c>
      <c r="B319" s="137">
        <f>SUM(B310:B318)</f>
        <v>514694.23999999894</v>
      </c>
      <c r="C319" s="125">
        <f t="shared" ref="C319:I319" si="84">SUM(C310:C318)</f>
        <v>-233496.32000000001</v>
      </c>
      <c r="D319" s="125">
        <f t="shared" si="84"/>
        <v>18684093.960000001</v>
      </c>
      <c r="E319" s="125">
        <f t="shared" si="84"/>
        <v>12475369.537092</v>
      </c>
      <c r="F319" s="125">
        <f t="shared" si="84"/>
        <v>6208724.4229079988</v>
      </c>
      <c r="G319" s="125">
        <f t="shared" si="84"/>
        <v>12990063.777091997</v>
      </c>
      <c r="H319" s="125">
        <f t="shared" si="84"/>
        <v>5975228.1029079994</v>
      </c>
      <c r="I319" s="138">
        <f t="shared" si="84"/>
        <v>18965291.879999999</v>
      </c>
    </row>
    <row r="320" spans="1:12" ht="12">
      <c r="A320" s="32" t="s">
        <v>360</v>
      </c>
      <c r="B320" s="134"/>
      <c r="C320" s="135"/>
      <c r="D320" s="135"/>
      <c r="E320" s="135"/>
      <c r="F320" s="135"/>
      <c r="G320" s="135"/>
      <c r="H320" s="135"/>
      <c r="I320" s="136"/>
    </row>
    <row r="321" spans="1:9" ht="12">
      <c r="A321" s="33" t="s">
        <v>361</v>
      </c>
      <c r="B321" s="134">
        <v>0</v>
      </c>
      <c r="C321" s="135">
        <v>0</v>
      </c>
      <c r="D321" s="135">
        <v>0</v>
      </c>
      <c r="E321" s="135">
        <v>0</v>
      </c>
      <c r="F321" s="135">
        <v>0</v>
      </c>
      <c r="G321" s="135">
        <v>0</v>
      </c>
      <c r="H321" s="135">
        <v>0</v>
      </c>
      <c r="I321" s="136">
        <v>0</v>
      </c>
    </row>
    <row r="322" spans="1:9" ht="12">
      <c r="A322" s="33" t="s">
        <v>362</v>
      </c>
      <c r="B322" s="134">
        <v>0</v>
      </c>
      <c r="C322" s="135">
        <v>0</v>
      </c>
      <c r="D322" s="135">
        <v>0</v>
      </c>
      <c r="E322" s="135">
        <v>0</v>
      </c>
      <c r="F322" s="135">
        <v>0</v>
      </c>
      <c r="G322" s="135">
        <v>0</v>
      </c>
      <c r="H322" s="135">
        <v>0</v>
      </c>
      <c r="I322" s="136">
        <v>0</v>
      </c>
    </row>
    <row r="323" spans="1:9" ht="12">
      <c r="A323" s="33" t="s">
        <v>363</v>
      </c>
      <c r="B323" s="137">
        <v>0</v>
      </c>
      <c r="C323" s="125">
        <v>0</v>
      </c>
      <c r="D323" s="125">
        <v>0</v>
      </c>
      <c r="E323" s="130">
        <v>0</v>
      </c>
      <c r="F323" s="130">
        <v>0</v>
      </c>
      <c r="G323" s="130">
        <v>0</v>
      </c>
      <c r="H323" s="130">
        <v>0</v>
      </c>
      <c r="I323" s="149">
        <v>0</v>
      </c>
    </row>
    <row r="324" spans="1:9" ht="12">
      <c r="A324" s="33"/>
      <c r="B324" s="141"/>
      <c r="C324" s="127"/>
      <c r="D324" s="127"/>
      <c r="E324" s="127"/>
      <c r="F324" s="127"/>
      <c r="G324" s="127"/>
      <c r="H324" s="127"/>
      <c r="I324" s="142"/>
    </row>
    <row r="325" spans="1:9" ht="12.75" thickBot="1">
      <c r="A325" s="31" t="s">
        <v>31</v>
      </c>
      <c r="B325" s="143">
        <f>B308+B319+B323</f>
        <v>-374445.09000000113</v>
      </c>
      <c r="C325" s="128">
        <f t="shared" ref="C325:I325" si="85">C308+C319+C323</f>
        <v>-633479.77</v>
      </c>
      <c r="D325" s="128">
        <f t="shared" si="85"/>
        <v>11183041.920000002</v>
      </c>
      <c r="E325" s="128">
        <f t="shared" si="85"/>
        <v>7466917.0899839997</v>
      </c>
      <c r="F325" s="128">
        <f t="shared" si="85"/>
        <v>3716124.8300159988</v>
      </c>
      <c r="G325" s="128">
        <f t="shared" si="85"/>
        <v>7092471.9999839962</v>
      </c>
      <c r="H325" s="128">
        <f t="shared" si="85"/>
        <v>3082645.0600159997</v>
      </c>
      <c r="I325" s="144">
        <f t="shared" si="85"/>
        <v>10175117.060000001</v>
      </c>
    </row>
    <row r="326" spans="1:9" ht="12.75" thickTop="1">
      <c r="A326" s="33"/>
      <c r="B326" s="141"/>
      <c r="C326" s="127"/>
      <c r="D326" s="127"/>
      <c r="E326" s="127"/>
      <c r="F326" s="127"/>
      <c r="G326" s="127"/>
      <c r="H326" s="127"/>
      <c r="I326" s="142"/>
    </row>
    <row r="327" spans="1:9" ht="12.75" thickBot="1">
      <c r="A327" s="31" t="s">
        <v>32</v>
      </c>
      <c r="B327" s="150">
        <f>B280-B325</f>
        <v>39865014.739999957</v>
      </c>
      <c r="C327" s="151">
        <f>C280-C325</f>
        <v>25820661.530000009</v>
      </c>
      <c r="D327" s="151">
        <f t="shared" ref="D327:I327" si="86">D280-D325</f>
        <v>-33862711.979999989</v>
      </c>
      <c r="E327" s="151">
        <f t="shared" si="86"/>
        <v>-22312425.308246989</v>
      </c>
      <c r="F327" s="151">
        <f t="shared" si="86"/>
        <v>-11550286.671752989</v>
      </c>
      <c r="G327" s="151">
        <f t="shared" si="86"/>
        <v>17552589.431752987</v>
      </c>
      <c r="H327" s="151">
        <f t="shared" si="86"/>
        <v>14270374.858247016</v>
      </c>
      <c r="I327" s="152">
        <f t="shared" si="86"/>
        <v>31822964.290000059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orientation="portrait" r:id="rId1"/>
  <headerFooter>
    <oddHeader>&amp;RDesignated Information is Confidential per WAC 480-07-160</oddHeader>
    <oddFooter>&amp;CPage &amp;P of 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69"/>
  <sheetViews>
    <sheetView zoomScaleNormal="100" workbookViewId="0">
      <selection activeCell="F29" sqref="F29"/>
    </sheetView>
  </sheetViews>
  <sheetFormatPr defaultColWidth="8.85546875" defaultRowHeight="12.75" outlineLevelCol="1"/>
  <cols>
    <col min="1" max="1" width="3.28515625" style="35" customWidth="1"/>
    <col min="2" max="2" width="51.85546875" style="35" customWidth="1"/>
    <col min="3" max="3" width="15.140625" style="35" customWidth="1"/>
    <col min="4" max="4" width="13.85546875" style="35" customWidth="1"/>
    <col min="5" max="5" width="11" style="35" customWidth="1"/>
    <col min="6" max="6" width="13.7109375" style="35" customWidth="1"/>
    <col min="7" max="7" width="12.28515625" style="35" customWidth="1"/>
    <col min="8" max="8" width="17.85546875" style="35" customWidth="1"/>
    <col min="9" max="9" width="5" style="35" hidden="1" customWidth="1" outlineLevel="1"/>
    <col min="10" max="10" width="4.5703125" style="35" hidden="1" customWidth="1" outlineLevel="1"/>
    <col min="11" max="11" width="12.5703125" style="35" customWidth="1" collapsed="1"/>
    <col min="12" max="16384" width="8.85546875" style="35"/>
  </cols>
  <sheetData>
    <row r="1" spans="1:10" ht="15.95" customHeight="1">
      <c r="A1" s="80"/>
      <c r="B1" s="184" t="s">
        <v>44</v>
      </c>
      <c r="C1" s="184"/>
      <c r="D1" s="184"/>
      <c r="E1" s="184"/>
      <c r="F1" s="184"/>
      <c r="G1" s="184"/>
      <c r="H1" s="184"/>
    </row>
    <row r="2" spans="1:10" ht="15.95" customHeight="1">
      <c r="A2" s="79"/>
      <c r="B2" s="183" t="s">
        <v>417</v>
      </c>
      <c r="C2" s="183"/>
      <c r="D2" s="183"/>
      <c r="E2" s="183"/>
      <c r="F2" s="183"/>
      <c r="G2" s="183"/>
      <c r="H2" s="183"/>
    </row>
    <row r="3" spans="1:10" ht="15.95" customHeight="1">
      <c r="A3" s="183" t="str">
        <f>'Allocated (C)'!A3</f>
        <v>FOR THE MONTH ENDED NOVEMBER 30, 2017</v>
      </c>
      <c r="B3" s="183"/>
      <c r="C3" s="183"/>
      <c r="D3" s="183"/>
      <c r="E3" s="183"/>
      <c r="F3" s="183"/>
      <c r="G3" s="183"/>
      <c r="H3" s="183"/>
    </row>
    <row r="4" spans="1:10" ht="15.95" customHeight="1">
      <c r="A4" s="40"/>
      <c r="B4" s="185" t="s">
        <v>420</v>
      </c>
      <c r="C4" s="185"/>
      <c r="D4" s="185"/>
      <c r="E4" s="185"/>
      <c r="F4" s="185"/>
      <c r="G4" s="185"/>
      <c r="H4" s="185"/>
      <c r="J4" s="35" t="s">
        <v>416</v>
      </c>
    </row>
    <row r="5" spans="1:10" ht="51">
      <c r="A5" s="78"/>
      <c r="B5" s="77" t="s">
        <v>415</v>
      </c>
      <c r="C5" s="74" t="s">
        <v>414</v>
      </c>
      <c r="D5" s="74" t="s">
        <v>413</v>
      </c>
      <c r="E5" s="76" t="s">
        <v>412</v>
      </c>
      <c r="F5" s="75" t="s">
        <v>411</v>
      </c>
      <c r="G5" s="75" t="s">
        <v>410</v>
      </c>
      <c r="H5" s="74" t="s">
        <v>46</v>
      </c>
    </row>
    <row r="6" spans="1:10" ht="15.95" customHeight="1" thickBot="1">
      <c r="A6" s="41" t="s">
        <v>14</v>
      </c>
      <c r="B6" s="60"/>
      <c r="C6" s="73"/>
      <c r="D6" s="73"/>
      <c r="E6" s="72"/>
      <c r="F6" s="71"/>
      <c r="G6" s="71"/>
      <c r="H6" s="6"/>
    </row>
    <row r="7" spans="1:10" ht="15.95" customHeight="1" thickTop="1">
      <c r="A7" s="41"/>
      <c r="B7" s="69" t="s">
        <v>409</v>
      </c>
      <c r="C7" s="158">
        <f t="shared" ref="C7:D10" si="0">$H7*F7</f>
        <v>11935.8897</v>
      </c>
      <c r="D7" s="159">
        <f t="shared" si="0"/>
        <v>8607.8102999999992</v>
      </c>
      <c r="E7" s="154">
        <v>1</v>
      </c>
      <c r="F7" s="65">
        <f>VLOOKUP($E7,$B$60:$G$66,5,FALSE)</f>
        <v>0.58099999999999996</v>
      </c>
      <c r="G7" s="64">
        <f>VLOOKUP($E7,$B$60:$G$66,6,FALSE)</f>
        <v>0.41899999999999998</v>
      </c>
      <c r="H7" s="175">
        <f>'Unallocated Detail (C)'!D204</f>
        <v>20543.7</v>
      </c>
    </row>
    <row r="8" spans="1:10" ht="15.95" customHeight="1">
      <c r="A8" s="41" t="s">
        <v>372</v>
      </c>
      <c r="B8" s="69" t="s">
        <v>408</v>
      </c>
      <c r="C8" s="160">
        <f t="shared" si="0"/>
        <v>67575.934834</v>
      </c>
      <c r="D8" s="161">
        <f t="shared" si="0"/>
        <v>40080.485165999999</v>
      </c>
      <c r="E8" s="154">
        <v>2</v>
      </c>
      <c r="F8" s="65">
        <f>VLOOKUP($E8,$B$60:$G$66,5,FALSE)</f>
        <v>0.62770000000000004</v>
      </c>
      <c r="G8" s="64">
        <f>VLOOKUP($E8,$B$60:$G$66,6,FALSE)</f>
        <v>0.37230000000000002</v>
      </c>
      <c r="H8" s="176">
        <f>'Unallocated Detail (C)'!D205</f>
        <v>107656.42</v>
      </c>
    </row>
    <row r="9" spans="1:10" ht="15.95" customHeight="1">
      <c r="A9" s="41" t="s">
        <v>372</v>
      </c>
      <c r="B9" s="69" t="s">
        <v>407</v>
      </c>
      <c r="C9" s="160">
        <f t="shared" si="0"/>
        <v>1488701.0990599941</v>
      </c>
      <c r="D9" s="161">
        <f t="shared" si="0"/>
        <v>1073607.1609399957</v>
      </c>
      <c r="E9" s="154">
        <v>1</v>
      </c>
      <c r="F9" s="65">
        <f>VLOOKUP($E9,$B$60:$G$66,5,FALSE)</f>
        <v>0.58099999999999996</v>
      </c>
      <c r="G9" s="64">
        <f>VLOOKUP($E9,$B$60:$G$66,6,FALSE)</f>
        <v>0.41899999999999998</v>
      </c>
      <c r="H9" s="176">
        <f>'Unallocated Detail (C)'!D206</f>
        <v>2562308.25999999</v>
      </c>
    </row>
    <row r="10" spans="1:10" ht="15.95" customHeight="1">
      <c r="A10" s="41" t="s">
        <v>372</v>
      </c>
      <c r="B10" s="69" t="s">
        <v>406</v>
      </c>
      <c r="C10" s="162">
        <f t="shared" si="0"/>
        <v>0</v>
      </c>
      <c r="D10" s="163">
        <f t="shared" si="0"/>
        <v>0</v>
      </c>
      <c r="E10" s="155">
        <v>1</v>
      </c>
      <c r="F10" s="62">
        <f>VLOOKUP($E10,$B$60:$G$66,5,FALSE)</f>
        <v>0.58099999999999996</v>
      </c>
      <c r="G10" s="172">
        <f>VLOOKUP($E10,$B$60:$G$66,6,FALSE)</f>
        <v>0.41899999999999998</v>
      </c>
      <c r="H10" s="177">
        <f>'Unallocated Detail (C)'!D208</f>
        <v>0</v>
      </c>
      <c r="J10" s="7">
        <f>+C11+D11-H11</f>
        <v>0</v>
      </c>
    </row>
    <row r="11" spans="1:10" ht="15.95" customHeight="1">
      <c r="A11" s="41" t="s">
        <v>372</v>
      </c>
      <c r="B11" s="40" t="s">
        <v>371</v>
      </c>
      <c r="C11" s="164">
        <f>SUM(C7:C10)</f>
        <v>1568212.923593994</v>
      </c>
      <c r="D11" s="165">
        <f>SUM(D7:D10)</f>
        <v>1122295.4564059956</v>
      </c>
      <c r="E11" s="154"/>
      <c r="F11" s="70"/>
      <c r="G11" s="47"/>
      <c r="H11" s="176">
        <f>SUM(H7:H10)</f>
        <v>2690508.3799999901</v>
      </c>
      <c r="J11" s="7" t="e">
        <f>H11-#REF!</f>
        <v>#REF!</v>
      </c>
    </row>
    <row r="12" spans="1:10" ht="15.95" customHeight="1">
      <c r="A12" s="41" t="s">
        <v>15</v>
      </c>
      <c r="B12" s="40"/>
      <c r="C12" s="164"/>
      <c r="D12" s="165"/>
      <c r="E12" s="154"/>
      <c r="F12" s="59"/>
      <c r="G12" s="47"/>
      <c r="H12" s="178"/>
    </row>
    <row r="13" spans="1:10" ht="15.95" customHeight="1">
      <c r="A13" s="41"/>
      <c r="B13" s="69" t="s">
        <v>405</v>
      </c>
      <c r="C13" s="164">
        <f t="shared" ref="C13:D19" si="1">$H13*F13</f>
        <v>63111.130809999995</v>
      </c>
      <c r="D13" s="165">
        <f t="shared" si="1"/>
        <v>45513.87919</v>
      </c>
      <c r="E13" s="154">
        <v>1</v>
      </c>
      <c r="F13" s="65">
        <f t="shared" ref="F13:F19" si="2">VLOOKUP($E13,$B$60:$G$66,5,FALSE)</f>
        <v>0.58099999999999996</v>
      </c>
      <c r="G13" s="64">
        <f t="shared" ref="G13:G19" si="3">VLOOKUP($E13,$B$60:$G$66,6,FALSE)</f>
        <v>0.41899999999999998</v>
      </c>
      <c r="H13" s="176">
        <f>'Unallocated Detail (C)'!D211</f>
        <v>108625.01</v>
      </c>
    </row>
    <row r="14" spans="1:10" ht="15.95" customHeight="1">
      <c r="A14" s="41" t="s">
        <v>372</v>
      </c>
      <c r="B14" s="69" t="s">
        <v>404</v>
      </c>
      <c r="C14" s="164">
        <f t="shared" si="1"/>
        <v>63544.95769999941</v>
      </c>
      <c r="D14" s="165">
        <f t="shared" si="1"/>
        <v>45826.742299999576</v>
      </c>
      <c r="E14" s="154">
        <v>1</v>
      </c>
      <c r="F14" s="65">
        <f t="shared" si="2"/>
        <v>0.58099999999999996</v>
      </c>
      <c r="G14" s="64">
        <f t="shared" si="3"/>
        <v>0.41899999999999998</v>
      </c>
      <c r="H14" s="176">
        <f>'Unallocated Detail (C)'!D212</f>
        <v>109371.69999999899</v>
      </c>
    </row>
    <row r="15" spans="1:10" ht="15.95" customHeight="1">
      <c r="A15" s="41" t="s">
        <v>372</v>
      </c>
      <c r="B15" s="69" t="s">
        <v>403</v>
      </c>
      <c r="C15" s="164">
        <f t="shared" si="1"/>
        <v>5.9378200000000003</v>
      </c>
      <c r="D15" s="165">
        <f t="shared" si="1"/>
        <v>4.2821800000000003</v>
      </c>
      <c r="E15" s="154">
        <v>1</v>
      </c>
      <c r="F15" s="65">
        <f t="shared" si="2"/>
        <v>0.58099999999999996</v>
      </c>
      <c r="G15" s="64">
        <f t="shared" si="3"/>
        <v>0.41899999999999998</v>
      </c>
      <c r="H15" s="176">
        <f>'Unallocated Detail (C)'!D213</f>
        <v>10.220000000000001</v>
      </c>
    </row>
    <row r="16" spans="1:10" ht="15.95" customHeight="1">
      <c r="A16" s="41"/>
      <c r="B16" s="69" t="s">
        <v>402</v>
      </c>
      <c r="C16" s="164">
        <f t="shared" si="1"/>
        <v>0</v>
      </c>
      <c r="D16" s="165">
        <f t="shared" si="1"/>
        <v>0</v>
      </c>
      <c r="E16" s="154">
        <v>1</v>
      </c>
      <c r="F16" s="65">
        <f t="shared" si="2"/>
        <v>0.58099999999999996</v>
      </c>
      <c r="G16" s="64">
        <f t="shared" si="3"/>
        <v>0.41899999999999998</v>
      </c>
      <c r="H16" s="176">
        <f>'Unallocated Detail (C)'!D214</f>
        <v>0</v>
      </c>
    </row>
    <row r="17" spans="1:11" ht="15.95" customHeight="1">
      <c r="A17" s="41" t="s">
        <v>372</v>
      </c>
      <c r="B17" s="69" t="s">
        <v>401</v>
      </c>
      <c r="C17" s="164">
        <f t="shared" si="1"/>
        <v>0</v>
      </c>
      <c r="D17" s="165">
        <f t="shared" si="1"/>
        <v>0</v>
      </c>
      <c r="E17" s="154">
        <v>1</v>
      </c>
      <c r="F17" s="65">
        <f t="shared" si="2"/>
        <v>0.58099999999999996</v>
      </c>
      <c r="G17" s="64">
        <f t="shared" si="3"/>
        <v>0.41899999999999998</v>
      </c>
      <c r="H17" s="176">
        <f>'Unallocated Detail (C)'!D215</f>
        <v>0</v>
      </c>
    </row>
    <row r="18" spans="1:11" ht="15.95" customHeight="1">
      <c r="A18" s="41"/>
      <c r="B18" s="69" t="s">
        <v>400</v>
      </c>
      <c r="C18" s="164">
        <f t="shared" si="1"/>
        <v>0</v>
      </c>
      <c r="D18" s="165">
        <f t="shared" si="1"/>
        <v>0</v>
      </c>
      <c r="E18" s="154">
        <v>1</v>
      </c>
      <c r="F18" s="65">
        <f t="shared" si="2"/>
        <v>0.58099999999999996</v>
      </c>
      <c r="G18" s="64">
        <f t="shared" si="3"/>
        <v>0.41899999999999998</v>
      </c>
      <c r="H18" s="176">
        <f>'Unallocated Detail (C)'!D216</f>
        <v>0</v>
      </c>
    </row>
    <row r="19" spans="1:11" ht="15.95" customHeight="1">
      <c r="A19" s="41"/>
      <c r="B19" s="69" t="s">
        <v>399</v>
      </c>
      <c r="C19" s="166">
        <f t="shared" si="1"/>
        <v>0</v>
      </c>
      <c r="D19" s="167">
        <f t="shared" si="1"/>
        <v>0</v>
      </c>
      <c r="E19" s="155">
        <v>1</v>
      </c>
      <c r="F19" s="62">
        <f t="shared" si="2"/>
        <v>0.58099999999999996</v>
      </c>
      <c r="G19" s="172">
        <f t="shared" si="3"/>
        <v>0.41899999999999998</v>
      </c>
      <c r="H19" s="177">
        <f>'Unallocated Detail (C)'!D217</f>
        <v>0</v>
      </c>
      <c r="J19" s="7">
        <f>+C20+D20-H20</f>
        <v>0</v>
      </c>
    </row>
    <row r="20" spans="1:11" ht="15.95" customHeight="1">
      <c r="A20" s="41" t="s">
        <v>372</v>
      </c>
      <c r="B20" s="40" t="s">
        <v>371</v>
      </c>
      <c r="C20" s="164">
        <f>SUM(C13:C18)</f>
        <v>126662.02632999941</v>
      </c>
      <c r="D20" s="165">
        <f>SUM(D13:D18)</f>
        <v>91344.903669999578</v>
      </c>
      <c r="E20" s="154"/>
      <c r="F20" s="70"/>
      <c r="G20" s="47"/>
      <c r="H20" s="176">
        <f>SUM(H13:H18)</f>
        <v>218006.92999999897</v>
      </c>
      <c r="J20" s="7" t="e">
        <f>H20-#REF!</f>
        <v>#REF!</v>
      </c>
    </row>
    <row r="21" spans="1:11" ht="15.95" customHeight="1">
      <c r="A21" s="41" t="s">
        <v>17</v>
      </c>
      <c r="B21" s="40"/>
      <c r="C21" s="164"/>
      <c r="D21" s="165"/>
      <c r="E21" s="154"/>
      <c r="F21" s="59"/>
      <c r="G21" s="47"/>
      <c r="H21" s="176"/>
    </row>
    <row r="22" spans="1:11" ht="15.95" customHeight="1">
      <c r="A22" s="41"/>
      <c r="B22" s="69" t="s">
        <v>398</v>
      </c>
      <c r="C22" s="164">
        <f t="shared" ref="C22:C34" si="4">$H22*F22</f>
        <v>3123458.4480989999</v>
      </c>
      <c r="D22" s="165">
        <f t="shared" ref="D22:D34" si="5">$H22*G22</f>
        <v>1554478.421901</v>
      </c>
      <c r="E22" s="154">
        <v>4</v>
      </c>
      <c r="F22" s="65">
        <f t="shared" ref="F22:F34" si="6">VLOOKUP($E22,$B$60:$G$66,5,FALSE)</f>
        <v>0.66769999999999996</v>
      </c>
      <c r="G22" s="64">
        <f t="shared" ref="G22:G34" si="7">VLOOKUP($E22,$B$60:$G$66,6,FALSE)</f>
        <v>0.33229999999999998</v>
      </c>
      <c r="H22" s="176">
        <f>'Unallocated Detail (C)'!D223</f>
        <v>4677936.87</v>
      </c>
      <c r="K22" s="34"/>
    </row>
    <row r="23" spans="1:11" ht="15.95" customHeight="1">
      <c r="A23" s="41"/>
      <c r="B23" s="69" t="s">
        <v>397</v>
      </c>
      <c r="C23" s="164">
        <f t="shared" si="4"/>
        <v>2692947.134933</v>
      </c>
      <c r="D23" s="165">
        <f t="shared" si="5"/>
        <v>1340222.1550669998</v>
      </c>
      <c r="E23" s="154">
        <v>4</v>
      </c>
      <c r="F23" s="65">
        <f t="shared" si="6"/>
        <v>0.66769999999999996</v>
      </c>
      <c r="G23" s="64">
        <f t="shared" si="7"/>
        <v>0.33229999999999998</v>
      </c>
      <c r="H23" s="176">
        <f>'Unallocated Detail (C)'!D224</f>
        <v>4033169.29</v>
      </c>
      <c r="K23" s="34"/>
    </row>
    <row r="24" spans="1:11" ht="15.95" customHeight="1">
      <c r="A24" s="41" t="s">
        <v>372</v>
      </c>
      <c r="B24" s="69" t="s">
        <v>396</v>
      </c>
      <c r="C24" s="164">
        <f t="shared" si="4"/>
        <v>3137401.720056993</v>
      </c>
      <c r="D24" s="165">
        <f t="shared" si="5"/>
        <v>1561417.6899429965</v>
      </c>
      <c r="E24" s="154">
        <v>4</v>
      </c>
      <c r="F24" s="65">
        <f t="shared" si="6"/>
        <v>0.66769999999999996</v>
      </c>
      <c r="G24" s="64">
        <f t="shared" si="7"/>
        <v>0.33229999999999998</v>
      </c>
      <c r="H24" s="176">
        <f>'Unallocated Detail (C)'!D225</f>
        <v>4698819.4099999899</v>
      </c>
      <c r="K24" s="34"/>
    </row>
    <row r="25" spans="1:11" ht="15.95" customHeight="1">
      <c r="A25" s="41" t="s">
        <v>372</v>
      </c>
      <c r="B25" s="69" t="s">
        <v>395</v>
      </c>
      <c r="C25" s="164">
        <f t="shared" si="4"/>
        <v>2631651.206613</v>
      </c>
      <c r="D25" s="165">
        <f t="shared" si="5"/>
        <v>1309716.4833869999</v>
      </c>
      <c r="E25" s="154">
        <v>4</v>
      </c>
      <c r="F25" s="65">
        <f t="shared" si="6"/>
        <v>0.66769999999999996</v>
      </c>
      <c r="G25" s="64">
        <f t="shared" si="7"/>
        <v>0.33229999999999998</v>
      </c>
      <c r="H25" s="176">
        <f>'Unallocated Detail (C)'!D226</f>
        <v>3941367.69</v>
      </c>
      <c r="K25" s="34"/>
    </row>
    <row r="26" spans="1:11" ht="15.95" customHeight="1">
      <c r="A26" s="41" t="s">
        <v>372</v>
      </c>
      <c r="B26" s="69" t="s">
        <v>394</v>
      </c>
      <c r="C26" s="164">
        <f t="shared" si="4"/>
        <v>-10341.35839799994</v>
      </c>
      <c r="D26" s="165">
        <f t="shared" si="5"/>
        <v>-6673.0516019999613</v>
      </c>
      <c r="E26" s="154">
        <v>3</v>
      </c>
      <c r="F26" s="65">
        <f t="shared" si="6"/>
        <v>0.60780000000000001</v>
      </c>
      <c r="G26" s="64">
        <f t="shared" si="7"/>
        <v>0.39219999999999999</v>
      </c>
      <c r="H26" s="176">
        <f>'Unallocated Detail (C)'!D227</f>
        <v>-17014.409999999902</v>
      </c>
      <c r="K26" s="34"/>
    </row>
    <row r="27" spans="1:11" ht="15.95" customHeight="1">
      <c r="A27" s="41" t="s">
        <v>372</v>
      </c>
      <c r="B27" s="69" t="s">
        <v>393</v>
      </c>
      <c r="C27" s="164">
        <f t="shared" si="4"/>
        <v>319736.99484999996</v>
      </c>
      <c r="D27" s="165">
        <f t="shared" si="5"/>
        <v>230584.85514999999</v>
      </c>
      <c r="E27" s="154">
        <v>1</v>
      </c>
      <c r="F27" s="65">
        <f t="shared" si="6"/>
        <v>0.58099999999999996</v>
      </c>
      <c r="G27" s="64">
        <f t="shared" si="7"/>
        <v>0.41899999999999998</v>
      </c>
      <c r="H27" s="176">
        <f>'Unallocated Detail (C)'!D228</f>
        <v>550321.85</v>
      </c>
      <c r="K27" s="34"/>
    </row>
    <row r="28" spans="1:11" ht="15.95" customHeight="1">
      <c r="A28" s="41" t="s">
        <v>372</v>
      </c>
      <c r="B28" s="69" t="s">
        <v>392</v>
      </c>
      <c r="C28" s="164">
        <f t="shared" si="4"/>
        <v>-344137.94475000002</v>
      </c>
      <c r="D28" s="165">
        <f t="shared" si="5"/>
        <v>-165469.55525</v>
      </c>
      <c r="E28" s="154">
        <v>5</v>
      </c>
      <c r="F28" s="65">
        <f t="shared" si="6"/>
        <v>0.67530000000000001</v>
      </c>
      <c r="G28" s="64">
        <f t="shared" si="7"/>
        <v>0.32469999999999999</v>
      </c>
      <c r="H28" s="176">
        <f>'Unallocated Detail (C)'!D229</f>
        <v>-509607.5</v>
      </c>
      <c r="K28" s="34"/>
    </row>
    <row r="29" spans="1:11" ht="15.95" customHeight="1">
      <c r="A29" s="41"/>
      <c r="B29" s="69" t="s">
        <v>391</v>
      </c>
      <c r="C29" s="164">
        <f t="shared" si="4"/>
        <v>74989.861067000005</v>
      </c>
      <c r="D29" s="165">
        <f t="shared" si="5"/>
        <v>37320.848933000001</v>
      </c>
      <c r="E29" s="154">
        <v>4</v>
      </c>
      <c r="F29" s="65">
        <f t="shared" si="6"/>
        <v>0.66769999999999996</v>
      </c>
      <c r="G29" s="64">
        <f t="shared" si="7"/>
        <v>0.33229999999999998</v>
      </c>
      <c r="H29" s="176">
        <f>'Unallocated Detail (C)'!D230</f>
        <v>112310.71</v>
      </c>
      <c r="K29" s="34"/>
    </row>
    <row r="30" spans="1:11" ht="15.95" customHeight="1">
      <c r="A30" s="41" t="s">
        <v>372</v>
      </c>
      <c r="B30" s="69" t="s">
        <v>390</v>
      </c>
      <c r="C30" s="164">
        <f t="shared" si="4"/>
        <v>0</v>
      </c>
      <c r="D30" s="165">
        <f t="shared" si="5"/>
        <v>0</v>
      </c>
      <c r="E30" s="154">
        <v>4</v>
      </c>
      <c r="F30" s="65">
        <f t="shared" si="6"/>
        <v>0.66769999999999996</v>
      </c>
      <c r="G30" s="64">
        <f t="shared" si="7"/>
        <v>0.33229999999999998</v>
      </c>
      <c r="H30" s="176">
        <f>'Unallocated Detail (C)'!D231</f>
        <v>0</v>
      </c>
      <c r="K30" s="34"/>
    </row>
    <row r="31" spans="1:11" ht="15.95" customHeight="1">
      <c r="A31" s="41" t="s">
        <v>372</v>
      </c>
      <c r="B31" s="69" t="s">
        <v>389</v>
      </c>
      <c r="C31" s="164">
        <f t="shared" si="4"/>
        <v>71515.016726999995</v>
      </c>
      <c r="D31" s="165">
        <f t="shared" si="5"/>
        <v>35591.493273</v>
      </c>
      <c r="E31" s="154">
        <v>4</v>
      </c>
      <c r="F31" s="65">
        <f t="shared" si="6"/>
        <v>0.66769999999999996</v>
      </c>
      <c r="G31" s="64">
        <f t="shared" si="7"/>
        <v>0.33229999999999998</v>
      </c>
      <c r="H31" s="176">
        <f>'Unallocated Detail (C)'!D232</f>
        <v>107106.51</v>
      </c>
      <c r="K31" s="34"/>
    </row>
    <row r="32" spans="1:11" ht="15.95" customHeight="1">
      <c r="A32" s="41" t="s">
        <v>372</v>
      </c>
      <c r="B32" s="69" t="s">
        <v>388</v>
      </c>
      <c r="C32" s="164">
        <f t="shared" si="4"/>
        <v>-4078245.3307749997</v>
      </c>
      <c r="D32" s="165">
        <f t="shared" si="5"/>
        <v>-2029655.4192249998</v>
      </c>
      <c r="E32" s="154">
        <v>4</v>
      </c>
      <c r="F32" s="65">
        <f t="shared" si="6"/>
        <v>0.66769999999999996</v>
      </c>
      <c r="G32" s="64">
        <f t="shared" si="7"/>
        <v>0.33229999999999998</v>
      </c>
      <c r="H32" s="176">
        <f>'Unallocated Detail (C)'!D233</f>
        <v>-6107900.75</v>
      </c>
      <c r="K32" s="34"/>
    </row>
    <row r="33" spans="1:11" ht="15.95" customHeight="1">
      <c r="A33" s="41"/>
      <c r="B33" s="69" t="s">
        <v>387</v>
      </c>
      <c r="C33" s="164">
        <f t="shared" si="4"/>
        <v>0</v>
      </c>
      <c r="D33" s="165">
        <f t="shared" si="5"/>
        <v>0</v>
      </c>
      <c r="E33" s="154">
        <v>4</v>
      </c>
      <c r="F33" s="65">
        <f t="shared" si="6"/>
        <v>0.66769999999999996</v>
      </c>
      <c r="G33" s="64">
        <f t="shared" si="7"/>
        <v>0.33229999999999998</v>
      </c>
      <c r="H33" s="176">
        <f>'Unallocated Detail (C)'!D234</f>
        <v>0</v>
      </c>
      <c r="K33" s="34">
        <v>0</v>
      </c>
    </row>
    <row r="34" spans="1:11" ht="15.95" customHeight="1">
      <c r="A34" s="41"/>
      <c r="B34" s="69" t="s">
        <v>386</v>
      </c>
      <c r="C34" s="166">
        <f t="shared" si="4"/>
        <v>1382266.236912</v>
      </c>
      <c r="D34" s="167">
        <f t="shared" si="5"/>
        <v>687924.32308799995</v>
      </c>
      <c r="E34" s="155">
        <v>4</v>
      </c>
      <c r="F34" s="62">
        <f t="shared" si="6"/>
        <v>0.66769999999999996</v>
      </c>
      <c r="G34" s="172">
        <f t="shared" si="7"/>
        <v>0.33229999999999998</v>
      </c>
      <c r="H34" s="177">
        <f>'Unallocated Detail (C)'!D235</f>
        <v>2070190.56</v>
      </c>
      <c r="J34" s="7">
        <f>+C35+D35-H35</f>
        <v>0</v>
      </c>
      <c r="K34" s="34"/>
    </row>
    <row r="35" spans="1:11" ht="15.95" customHeight="1">
      <c r="A35" s="41" t="s">
        <v>372</v>
      </c>
      <c r="B35" s="40" t="s">
        <v>371</v>
      </c>
      <c r="C35" s="164">
        <f>SUM(C22:C34)</f>
        <v>9001241.9853349961</v>
      </c>
      <c r="D35" s="165">
        <f>SUM(D22:D34)</f>
        <v>4555458.2446649959</v>
      </c>
      <c r="E35" s="154"/>
      <c r="F35" s="70"/>
      <c r="G35" s="47"/>
      <c r="H35" s="176">
        <f>SUM(H22:H34)</f>
        <v>13556700.229999995</v>
      </c>
      <c r="J35" s="7" t="e">
        <f>H35-#REF!</f>
        <v>#REF!</v>
      </c>
    </row>
    <row r="36" spans="1:11" ht="15.95" customHeight="1">
      <c r="A36" s="41" t="s">
        <v>385</v>
      </c>
      <c r="B36" s="40"/>
      <c r="C36" s="164"/>
      <c r="D36" s="165"/>
      <c r="E36" s="154"/>
      <c r="F36" s="59"/>
      <c r="G36" s="47"/>
      <c r="H36" s="178"/>
    </row>
    <row r="37" spans="1:11" ht="15.95" customHeight="1">
      <c r="A37" s="41"/>
      <c r="B37" s="69" t="s">
        <v>384</v>
      </c>
      <c r="C37" s="164">
        <f>$H37*F37</f>
        <v>1428781.3103629998</v>
      </c>
      <c r="D37" s="165">
        <f>$H37*G37</f>
        <v>711073.87963699992</v>
      </c>
      <c r="E37" s="154">
        <v>4</v>
      </c>
      <c r="F37" s="65">
        <f>VLOOKUP($E37,$B$60:$G$66,5,FALSE)</f>
        <v>0.66769999999999996</v>
      </c>
      <c r="G37" s="64">
        <f>VLOOKUP($E37,$B$60:$G$66,6,FALSE)</f>
        <v>0.33229999999999998</v>
      </c>
      <c r="H37" s="176">
        <f>'Unallocated Detail (C)'!D241</f>
        <v>2139855.19</v>
      </c>
    </row>
    <row r="38" spans="1:11" ht="15.95" customHeight="1">
      <c r="A38" s="41"/>
      <c r="B38" s="63" t="s">
        <v>383</v>
      </c>
      <c r="C38" s="166">
        <f>$H38*F38</f>
        <v>0</v>
      </c>
      <c r="D38" s="167">
        <f>$H38*G38</f>
        <v>0</v>
      </c>
      <c r="E38" s="155">
        <v>4</v>
      </c>
      <c r="F38" s="62">
        <f>VLOOKUP($E38,$B$60:$G$66,5,FALSE)</f>
        <v>0.66769999999999996</v>
      </c>
      <c r="G38" s="172">
        <f>VLOOKUP($E38,$B$60:$G$66,6,FALSE)</f>
        <v>0.33229999999999998</v>
      </c>
      <c r="H38" s="177">
        <f>'Unallocated Detail (C)'!D242</f>
        <v>0</v>
      </c>
      <c r="J38" s="7">
        <f>+C39+D39-H39</f>
        <v>0</v>
      </c>
    </row>
    <row r="39" spans="1:11" ht="15.95" customHeight="1">
      <c r="A39" s="41"/>
      <c r="B39" s="40" t="s">
        <v>371</v>
      </c>
      <c r="C39" s="164">
        <f>SUM(C37:C38)</f>
        <v>1428781.3103629998</v>
      </c>
      <c r="D39" s="165">
        <f>SUM(D37:D38)</f>
        <v>711073.87963699992</v>
      </c>
      <c r="E39" s="154"/>
      <c r="F39" s="59"/>
      <c r="G39" s="47"/>
      <c r="H39" s="179">
        <f>SUM(H37:H38)</f>
        <v>2139855.19</v>
      </c>
      <c r="J39" s="7" t="e">
        <f>H39-#REF!</f>
        <v>#REF!</v>
      </c>
    </row>
    <row r="40" spans="1:11" ht="15.95" customHeight="1">
      <c r="A40" s="41" t="s">
        <v>19</v>
      </c>
      <c r="B40" s="69"/>
      <c r="C40" s="164"/>
      <c r="D40" s="165"/>
      <c r="E40" s="154"/>
      <c r="F40" s="59"/>
      <c r="G40" s="47"/>
      <c r="H40" s="176"/>
    </row>
    <row r="41" spans="1:11" ht="15.95" customHeight="1">
      <c r="A41" s="41"/>
      <c r="B41" s="69" t="s">
        <v>382</v>
      </c>
      <c r="C41" s="164">
        <f t="shared" ref="C41:D43" si="8">$H41*F41</f>
        <v>2369781.4433149998</v>
      </c>
      <c r="D41" s="165">
        <f t="shared" si="8"/>
        <v>1179389.5066849999</v>
      </c>
      <c r="E41" s="154">
        <v>4</v>
      </c>
      <c r="F41" s="65">
        <f>VLOOKUP($E41,$B$60:$G$66,5,FALSE)</f>
        <v>0.66769999999999996</v>
      </c>
      <c r="G41" s="64">
        <f>VLOOKUP($E41,$B$60:$G$66,6,FALSE)</f>
        <v>0.33229999999999998</v>
      </c>
      <c r="H41" s="176">
        <f>'Unallocated Detail (C)'!D245</f>
        <v>3549170.95</v>
      </c>
    </row>
    <row r="42" spans="1:11" ht="15.95" customHeight="1">
      <c r="A42" s="41"/>
      <c r="B42" s="69" t="s">
        <v>381</v>
      </c>
      <c r="C42" s="164">
        <f t="shared" si="8"/>
        <v>0</v>
      </c>
      <c r="D42" s="165">
        <f t="shared" si="8"/>
        <v>0</v>
      </c>
      <c r="E42" s="154">
        <v>4</v>
      </c>
      <c r="F42" s="65">
        <f>VLOOKUP($E42,$B$60:$G$66,5,FALSE)</f>
        <v>0.66769999999999996</v>
      </c>
      <c r="G42" s="64">
        <f>VLOOKUP($E42,$B$60:$G$66,6,FALSE)</f>
        <v>0.33229999999999998</v>
      </c>
      <c r="H42" s="176">
        <f>'Unallocated Detail (C)'!D246</f>
        <v>0</v>
      </c>
    </row>
    <row r="43" spans="1:11" ht="15.95" customHeight="1">
      <c r="A43" s="41"/>
      <c r="B43" s="63" t="s">
        <v>380</v>
      </c>
      <c r="C43" s="166">
        <f t="shared" si="8"/>
        <v>0</v>
      </c>
      <c r="D43" s="167">
        <f t="shared" si="8"/>
        <v>0</v>
      </c>
      <c r="E43" s="155">
        <v>4</v>
      </c>
      <c r="F43" s="62">
        <f>VLOOKUP($E43,$B$60:$G$66,5,FALSE)</f>
        <v>0.66769999999999996</v>
      </c>
      <c r="G43" s="172">
        <f>VLOOKUP($E43,$B$60:$G$66,6,FALSE)</f>
        <v>0.33229999999999998</v>
      </c>
      <c r="H43" s="176">
        <f>'Unallocated Detail (C)'!D247</f>
        <v>0</v>
      </c>
      <c r="J43" s="7">
        <f>+C44+D44-H44</f>
        <v>0</v>
      </c>
    </row>
    <row r="44" spans="1:11" ht="15.95" customHeight="1">
      <c r="A44" s="41" t="s">
        <v>372</v>
      </c>
      <c r="B44" s="40" t="s">
        <v>371</v>
      </c>
      <c r="C44" s="164">
        <f>SUM(C41:C43)</f>
        <v>2369781.4433149998</v>
      </c>
      <c r="D44" s="165">
        <f>SUM(D41:D43)</f>
        <v>1179389.5066849999</v>
      </c>
      <c r="E44" s="154"/>
      <c r="F44" s="59"/>
      <c r="G44" s="47"/>
      <c r="H44" s="179">
        <f>SUM(H41:H43)</f>
        <v>3549170.95</v>
      </c>
      <c r="J44" s="7" t="e">
        <f>H44-#REF!</f>
        <v>#REF!</v>
      </c>
    </row>
    <row r="45" spans="1:11" ht="15.95" customHeight="1">
      <c r="A45" s="41" t="s">
        <v>379</v>
      </c>
      <c r="B45" s="40"/>
      <c r="C45" s="164"/>
      <c r="D45" s="165"/>
      <c r="E45" s="154"/>
      <c r="F45" s="59"/>
      <c r="G45" s="47"/>
      <c r="H45" s="176"/>
    </row>
    <row r="46" spans="1:11" ht="15.95" customHeight="1">
      <c r="A46" s="41"/>
      <c r="B46" s="63" t="s">
        <v>378</v>
      </c>
      <c r="C46" s="166">
        <f>$H46*F46</f>
        <v>350828.52932599996</v>
      </c>
      <c r="D46" s="167">
        <f>$H46*G46</f>
        <v>174599.85067399999</v>
      </c>
      <c r="E46" s="155">
        <v>4</v>
      </c>
      <c r="F46" s="62">
        <f>VLOOKUP($E46,$B$60:$G$66,5,FALSE)</f>
        <v>0.66769999999999996</v>
      </c>
      <c r="G46" s="172">
        <f>VLOOKUP($E46,$B$60:$G$66,6,FALSE)</f>
        <v>0.33229999999999998</v>
      </c>
      <c r="H46" s="177">
        <f>'Unallocated Detail (C)'!D267</f>
        <v>525428.38</v>
      </c>
      <c r="J46" s="7">
        <f>+C47+D47-H47</f>
        <v>0</v>
      </c>
    </row>
    <row r="47" spans="1:11" ht="15.95" customHeight="1">
      <c r="A47" s="41" t="s">
        <v>372</v>
      </c>
      <c r="B47" s="40" t="s">
        <v>371</v>
      </c>
      <c r="C47" s="164">
        <f>C46</f>
        <v>350828.52932599996</v>
      </c>
      <c r="D47" s="165">
        <f>D46</f>
        <v>174599.85067399999</v>
      </c>
      <c r="E47" s="154"/>
      <c r="F47" s="59"/>
      <c r="G47" s="47"/>
      <c r="H47" s="176">
        <f>H46</f>
        <v>525428.38</v>
      </c>
      <c r="J47" s="7" t="e">
        <f>H47-#REF!</f>
        <v>#REF!</v>
      </c>
    </row>
    <row r="48" spans="1:11" ht="15.95" customHeight="1">
      <c r="A48" s="41"/>
      <c r="B48" s="40"/>
      <c r="C48" s="164"/>
      <c r="D48" s="165"/>
      <c r="E48" s="154"/>
      <c r="F48" s="59"/>
      <c r="G48" s="47"/>
      <c r="H48" s="176"/>
    </row>
    <row r="49" spans="1:10" ht="15.95" customHeight="1">
      <c r="A49" s="66" t="s">
        <v>377</v>
      </c>
      <c r="B49" s="40"/>
      <c r="C49" s="164"/>
      <c r="D49" s="165"/>
      <c r="E49" s="60"/>
      <c r="F49" s="68"/>
      <c r="G49" s="41"/>
      <c r="H49" s="176"/>
    </row>
    <row r="50" spans="1:10" ht="15.95" customHeight="1">
      <c r="A50" s="66"/>
      <c r="B50" s="63" t="s">
        <v>376</v>
      </c>
      <c r="C50" s="166">
        <v>0</v>
      </c>
      <c r="D50" s="167">
        <v>0</v>
      </c>
      <c r="E50" s="155">
        <v>4</v>
      </c>
      <c r="F50" s="62">
        <f>VLOOKUP($E50,$B$60:$G$66,5,FALSE)</f>
        <v>0.66769999999999996</v>
      </c>
      <c r="G50" s="172">
        <f>VLOOKUP($E50,$B$60:$G$66,6,FALSE)</f>
        <v>0.33229999999999998</v>
      </c>
      <c r="H50" s="177">
        <v>0</v>
      </c>
      <c r="J50" s="7">
        <f>+C51+D51-H51</f>
        <v>0</v>
      </c>
    </row>
    <row r="51" spans="1:10" ht="15.95" customHeight="1">
      <c r="A51" s="66"/>
      <c r="B51" s="40" t="s">
        <v>371</v>
      </c>
      <c r="C51" s="164">
        <f>SUM(C50)</f>
        <v>0</v>
      </c>
      <c r="D51" s="165">
        <f>SUM(D50)</f>
        <v>0</v>
      </c>
      <c r="E51" s="154"/>
      <c r="F51" s="67"/>
      <c r="G51" s="173"/>
      <c r="H51" s="176">
        <f>SUM(H50)</f>
        <v>0</v>
      </c>
    </row>
    <row r="52" spans="1:10" ht="15.95" customHeight="1">
      <c r="A52" s="66"/>
      <c r="B52" s="40"/>
      <c r="C52" s="164"/>
      <c r="D52" s="165"/>
      <c r="E52" s="154"/>
      <c r="F52" s="59"/>
      <c r="G52" s="47"/>
      <c r="H52" s="176"/>
    </row>
    <row r="53" spans="1:10" ht="15.95" customHeight="1">
      <c r="A53" s="41" t="s">
        <v>375</v>
      </c>
      <c r="B53" s="40"/>
      <c r="C53" s="164"/>
      <c r="D53" s="165"/>
      <c r="E53" s="154"/>
      <c r="F53" s="59"/>
      <c r="G53" s="47"/>
      <c r="H53" s="176"/>
    </row>
    <row r="54" spans="1:10" ht="15.95" customHeight="1">
      <c r="A54" s="41"/>
      <c r="B54" s="63" t="s">
        <v>374</v>
      </c>
      <c r="C54" s="164">
        <f>$H54*F54</f>
        <v>0</v>
      </c>
      <c r="D54" s="165">
        <f>$H54*G54</f>
        <v>0</v>
      </c>
      <c r="E54" s="154">
        <v>4</v>
      </c>
      <c r="F54" s="65">
        <f>VLOOKUP($E54,$B$60:$G$66,5,FALSE)</f>
        <v>0.66769999999999996</v>
      </c>
      <c r="G54" s="64">
        <f>VLOOKUP($E54,$B$60:$G$66,6,FALSE)</f>
        <v>0.33229999999999998</v>
      </c>
      <c r="H54" s="176">
        <v>0</v>
      </c>
    </row>
    <row r="55" spans="1:10" ht="15.95" customHeight="1">
      <c r="A55" s="41"/>
      <c r="B55" s="63" t="s">
        <v>373</v>
      </c>
      <c r="C55" s="166">
        <f>$H55*F55</f>
        <v>0</v>
      </c>
      <c r="D55" s="167">
        <f>$H55*G55</f>
        <v>0</v>
      </c>
      <c r="E55" s="156">
        <v>4</v>
      </c>
      <c r="F55" s="62">
        <f>VLOOKUP($E55,$B$60:$G$66,5,FALSE)</f>
        <v>0.66769999999999996</v>
      </c>
      <c r="G55" s="172">
        <f>VLOOKUP($E55,$B$60:$G$66,6,FALSE)</f>
        <v>0.33229999999999998</v>
      </c>
      <c r="H55" s="177">
        <v>0</v>
      </c>
      <c r="J55" s="7">
        <f>+C56+D56-H56</f>
        <v>0</v>
      </c>
    </row>
    <row r="56" spans="1:10" ht="15.95" customHeight="1">
      <c r="A56" s="39" t="s">
        <v>372</v>
      </c>
      <c r="B56" s="153" t="s">
        <v>371</v>
      </c>
      <c r="C56" s="166">
        <f>SUM(C54:C55)</f>
        <v>0</v>
      </c>
      <c r="D56" s="167">
        <f>SUM(D54:D55)</f>
        <v>0</v>
      </c>
      <c r="E56" s="155"/>
      <c r="F56" s="61"/>
      <c r="G56" s="43"/>
      <c r="H56" s="177">
        <f>SUM(H54:H55)</f>
        <v>0</v>
      </c>
      <c r="J56" s="7">
        <v>0</v>
      </c>
    </row>
    <row r="57" spans="1:10" ht="15.95" customHeight="1">
      <c r="A57" s="41"/>
      <c r="B57" s="40"/>
      <c r="C57" s="168"/>
      <c r="D57" s="169"/>
      <c r="E57" s="6"/>
      <c r="F57" s="59"/>
      <c r="G57" s="47"/>
      <c r="H57" s="178"/>
    </row>
    <row r="58" spans="1:10" ht="15.95" customHeight="1" thickBot="1">
      <c r="A58" s="39" t="s">
        <v>370</v>
      </c>
      <c r="B58" s="153"/>
      <c r="C58" s="170">
        <f>C11+C20+C35+C39+C44+C47+C51+C56</f>
        <v>14845508.218262989</v>
      </c>
      <c r="D58" s="171">
        <f>D11+D20+D35+D39+D44+D47+D51+D56</f>
        <v>7834161.841736991</v>
      </c>
      <c r="E58" s="157"/>
      <c r="F58" s="58"/>
      <c r="G58" s="174"/>
      <c r="H58" s="180">
        <f>H11+H20+H35+H39+H44+H47+H51+H56</f>
        <v>22679670.059999984</v>
      </c>
    </row>
    <row r="59" spans="1:10" ht="15.95" customHeight="1" thickTop="1">
      <c r="C59" s="57"/>
      <c r="D59" s="57"/>
      <c r="E59" s="57"/>
      <c r="F59" s="57"/>
      <c r="G59" s="57"/>
      <c r="H59" s="57"/>
    </row>
    <row r="60" spans="1:10" ht="15.95" customHeight="1">
      <c r="A60" s="56"/>
      <c r="B60" s="55" t="s">
        <v>369</v>
      </c>
      <c r="C60" s="54"/>
      <c r="D60" s="54"/>
      <c r="E60" s="54"/>
      <c r="F60" s="53" t="s">
        <v>42</v>
      </c>
      <c r="G60" s="53" t="s">
        <v>41</v>
      </c>
      <c r="H60" s="52"/>
    </row>
    <row r="61" spans="1:10" ht="15.95" customHeight="1">
      <c r="A61" s="41"/>
      <c r="B61" s="49">
        <v>1</v>
      </c>
      <c r="C61" s="48" t="s">
        <v>368</v>
      </c>
      <c r="D61" s="21"/>
      <c r="E61" s="21"/>
      <c r="F61" s="51">
        <v>0.58099999999999996</v>
      </c>
      <c r="G61" s="50">
        <v>0.41899999999999998</v>
      </c>
      <c r="H61" s="46">
        <f>SUM(F61:G61)</f>
        <v>1</v>
      </c>
    </row>
    <row r="62" spans="1:10" ht="15.95" customHeight="1">
      <c r="A62" s="41"/>
      <c r="B62" s="49">
        <v>2</v>
      </c>
      <c r="C62" s="48" t="s">
        <v>367</v>
      </c>
      <c r="D62" s="21"/>
      <c r="E62" s="21"/>
      <c r="F62" s="47">
        <v>0.62770000000000004</v>
      </c>
      <c r="G62" s="46">
        <v>0.37230000000000002</v>
      </c>
      <c r="H62" s="46">
        <f>SUM(F62:G62)</f>
        <v>1</v>
      </c>
    </row>
    <row r="63" spans="1:10" ht="15.95" customHeight="1">
      <c r="A63" s="41"/>
      <c r="B63" s="49">
        <v>3</v>
      </c>
      <c r="C63" s="21" t="s">
        <v>366</v>
      </c>
      <c r="D63" s="21"/>
      <c r="E63" s="21"/>
      <c r="F63" s="47">
        <v>0.60780000000000001</v>
      </c>
      <c r="G63" s="46">
        <v>0.39219999999999999</v>
      </c>
      <c r="H63" s="46">
        <f>SUM(F63:G63)</f>
        <v>1</v>
      </c>
    </row>
    <row r="64" spans="1:10" ht="15.95" customHeight="1">
      <c r="A64" s="41"/>
      <c r="B64" s="49">
        <v>4</v>
      </c>
      <c r="C64" s="48" t="s">
        <v>365</v>
      </c>
      <c r="D64" s="21"/>
      <c r="E64" s="21"/>
      <c r="F64" s="47">
        <v>0.66769999999999996</v>
      </c>
      <c r="G64" s="46">
        <v>0.33229999999999998</v>
      </c>
      <c r="H64" s="46">
        <f>SUM(F64:G64)</f>
        <v>1</v>
      </c>
    </row>
    <row r="65" spans="1:8" ht="15.95" customHeight="1">
      <c r="A65" s="39"/>
      <c r="B65" s="45">
        <v>5</v>
      </c>
      <c r="C65" s="44" t="s">
        <v>364</v>
      </c>
      <c r="D65" s="5"/>
      <c r="E65" s="5"/>
      <c r="F65" s="43">
        <v>0.67530000000000001</v>
      </c>
      <c r="G65" s="42">
        <v>0.32469999999999999</v>
      </c>
      <c r="H65" s="42">
        <f>SUM(F65:G65)</f>
        <v>1</v>
      </c>
    </row>
    <row r="66" spans="1:8" ht="12" customHeight="1"/>
    <row r="67" spans="1:8">
      <c r="H67" s="37"/>
    </row>
    <row r="68" spans="1:8" ht="15.95" customHeight="1">
      <c r="A68" s="38"/>
      <c r="C68" s="36"/>
      <c r="D68" s="36"/>
      <c r="E68" s="36"/>
      <c r="F68" s="36"/>
      <c r="G68" s="36"/>
      <c r="H68" s="37"/>
    </row>
    <row r="69" spans="1:8" ht="15.95" customHeight="1">
      <c r="C69" s="36"/>
      <c r="D69" s="36"/>
      <c r="E69" s="36"/>
      <c r="F69" s="36"/>
      <c r="G69" s="36"/>
      <c r="H69" s="36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5B9FE3-D785-43B2-9968-B5942B82D4D4}"/>
</file>

<file path=customXml/itemProps2.xml><?xml version="1.0" encoding="utf-8"?>
<ds:datastoreItem xmlns:ds="http://schemas.openxmlformats.org/officeDocument/2006/customXml" ds:itemID="{5815AD61-E24C-4034-8111-A77062DA1919}"/>
</file>

<file path=customXml/itemProps3.xml><?xml version="1.0" encoding="utf-8"?>
<ds:datastoreItem xmlns:ds="http://schemas.openxmlformats.org/officeDocument/2006/customXml" ds:itemID="{BB80D3FD-68E5-468D-8F61-8B0CEA217E35}"/>
</file>

<file path=customXml/itemProps4.xml><?xml version="1.0" encoding="utf-8"?>
<ds:datastoreItem xmlns:ds="http://schemas.openxmlformats.org/officeDocument/2006/customXml" ds:itemID="{7B0EFB96-E400-4DDC-878D-B1080FBF2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Confidential </vt:lpstr>
      <vt:lpstr>Allocated (C)</vt:lpstr>
      <vt:lpstr>Unallocated Summary (C)</vt:lpstr>
      <vt:lpstr>Unallocated Detail (C)</vt:lpstr>
      <vt:lpstr>Common by Acct (C)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2018-02-14T20:36:30Z</cp:lastPrinted>
  <dcterms:created xsi:type="dcterms:W3CDTF">2017-11-21T21:36:26Z</dcterms:created>
  <dcterms:modified xsi:type="dcterms:W3CDTF">2018-02-15T17:28:15Z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