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8" windowWidth="21072" windowHeight="8952"/>
  </bookViews>
  <sheets>
    <sheet name="Allocated" sheetId="10" r:id="rId1"/>
    <sheet name="Unallocated Summary" sheetId="11" r:id="rId2"/>
    <sheet name="Unallocated Detail" sheetId="12" r:id="rId3"/>
    <sheet name="Common by Account" sheetId="13" r:id="rId4"/>
  </sheets>
  <externalReferences>
    <externalReference r:id="rId5"/>
  </externalReferences>
  <definedNames>
    <definedName name="__123Graph_D" localSheetId="0" hidden="1">#REF!</definedName>
    <definedName name="__123Graph_D" localSheetId="3" hidden="1">#REF!</definedName>
    <definedName name="__123Graph_D" localSheetId="2" hidden="1">#REF!</definedName>
    <definedName name="__123Graph_D" localSheetId="1" hidden="1">#REF!</definedName>
    <definedName name="__123Graph_D" hidden="1">#REF!</definedName>
    <definedName name="__123Graph_ECURRENT" localSheetId="0" hidden="1">[1]ConsolidatingPL!#REF!</definedName>
    <definedName name="__123Graph_ECURRENT" localSheetId="3" hidden="1">[1]ConsolidatingPL!#REF!</definedName>
    <definedName name="__123Graph_ECURRENT" localSheetId="2" hidden="1">[1]ConsolidatingPL!#REF!</definedName>
    <definedName name="__123Graph_ECURRENT" localSheetId="1" hidden="1">[1]ConsolidatingPL!#REF!</definedName>
    <definedName name="__123Graph_ECURRENT" hidden="1">[1]ConsolidatingPL!#REF!</definedName>
    <definedName name="_Fill" localSheetId="0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Key1" localSheetId="0" hidden="1">#REF!</definedName>
    <definedName name="_Key1" localSheetId="3" hidden="1">#REF!</definedName>
    <definedName name="_Key1" localSheetId="2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3" hidden="1">#REF!</definedName>
    <definedName name="_Key2" localSheetId="2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localSheetId="3" hidden="1">#REF!</definedName>
    <definedName name="_Sort" localSheetId="2" hidden="1">#REF!</definedName>
    <definedName name="_Sort" localSheetId="1" hidden="1">#REF!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CBWorkbookPriority" hidden="1">-2060790043</definedName>
    <definedName name="data" localSheetId="0">#REF!</definedName>
    <definedName name="data" localSheetId="3">#REF!</definedName>
    <definedName name="data" localSheetId="2">#REF!</definedName>
    <definedName name="data" localSheetId="1">#REF!</definedName>
    <definedName name="data">#REF!</definedName>
    <definedName name="data12" localSheetId="0">#REF!</definedName>
    <definedName name="data12" localSheetId="3">#REF!</definedName>
    <definedName name="data12" localSheetId="2">#REF!</definedName>
    <definedName name="data12" localSheetId="1">#REF!</definedName>
    <definedName name="data12">#REF!</definedName>
    <definedName name="DELETE01" localSheetId="0" hidden="1">{#N/A,#N/A,FALSE,"Coversheet";#N/A,#N/A,FALSE,"QA"}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localSheetId="3" hidden="1">{#N/A,#N/A,FALSE,"Coversheet";#N/A,#N/A,FALSE,"QA"}</definedName>
    <definedName name="Delete06" localSheetId="2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localSheetId="3" hidden="1">{#N/A,#N/A,FALSE,"Coversheet";#N/A,#N/A,FALSE,"QA"}</definedName>
    <definedName name="Delete09" localSheetId="2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localSheetId="3" hidden="1">{#N/A,#N/A,FALSE,"Schedule F";#N/A,#N/A,FALSE,"Schedule G"}</definedName>
    <definedName name="Delete10" localSheetId="2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localSheetId="3" hidden="1">{#N/A,#N/A,FALSE,"Coversheet";#N/A,#N/A,FALSE,"QA"}</definedName>
    <definedName name="Delete21" localSheetId="2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localSheetId="3" hidden="1">{#N/A,#N/A,FALSE,"Coversheet";#N/A,#N/A,FALSE,"QA"}</definedName>
    <definedName name="DFIT" localSheetId="2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lectp1" localSheetId="0">#REF!</definedName>
    <definedName name="Electp1" localSheetId="3">#REF!</definedName>
    <definedName name="Electp1" localSheetId="2">#REF!</definedName>
    <definedName name="Electp1" localSheetId="1">#REF!</definedName>
    <definedName name="Electp1">#REF!</definedName>
    <definedName name="Electp2" localSheetId="0">#REF!</definedName>
    <definedName name="Electp2" localSheetId="3">#REF!</definedName>
    <definedName name="Electp2" localSheetId="2">#REF!</definedName>
    <definedName name="Electp2" localSheetId="1">#REF!</definedName>
    <definedName name="Electp2">#REF!</definedName>
    <definedName name="MONTH" localSheetId="0">#REF!</definedName>
    <definedName name="MONTH" localSheetId="3">#REF!</definedName>
    <definedName name="MONTH" localSheetId="2">#REF!</definedName>
    <definedName name="MONTH" localSheetId="1">#REF!</definedName>
    <definedName name="MONTH">#REF!</definedName>
    <definedName name="Page1" localSheetId="0">#REF!</definedName>
    <definedName name="Page1" localSheetId="2">#REF!</definedName>
    <definedName name="Page1" localSheetId="1">#REF!</definedName>
    <definedName name="Page1">#REF!</definedName>
    <definedName name="Page2" localSheetId="0">#REF!</definedName>
    <definedName name="Page2" localSheetId="2">#REF!</definedName>
    <definedName name="Page2" localSheetId="1">#REF!</definedName>
    <definedName name="Page2">#REF!</definedName>
    <definedName name="Transfer" localSheetId="0" hidden="1">#REF!</definedName>
    <definedName name="Transfer" localSheetId="2" hidden="1">#REF!</definedName>
    <definedName name="Transfer" localSheetId="1" hidden="1">#REF!</definedName>
    <definedName name="Transfer" hidden="1">#REF!</definedName>
    <definedName name="Transfers" localSheetId="0" hidden="1">#REF!</definedName>
    <definedName name="Transfers" localSheetId="2" hidden="1">#REF!</definedName>
    <definedName name="Transfers" localSheetId="1" hidden="1">#REF!</definedName>
    <definedName name="Transfers" hidden="1">#REF!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0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0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YEAR" localSheetId="0">#REF!</definedName>
    <definedName name="YEAR" localSheetId="3">#REF!</definedName>
    <definedName name="YEAR" localSheetId="2">#REF!</definedName>
    <definedName name="YEAR" localSheetId="1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A3" i="12" l="1"/>
  <c r="A3" i="11"/>
  <c r="B5" i="13"/>
  <c r="B4" i="13"/>
  <c r="A3" i="13"/>
  <c r="K76" i="13"/>
  <c r="J76" i="13"/>
  <c r="J75" i="13"/>
  <c r="D66" i="13"/>
  <c r="C66" i="13"/>
  <c r="H65" i="13"/>
  <c r="H64" i="13"/>
  <c r="H61" i="13"/>
  <c r="D61" i="13"/>
  <c r="C61" i="13"/>
  <c r="H66" i="13" l="1"/>
  <c r="F325" i="12"/>
  <c r="D325" i="12"/>
  <c r="D327" i="12" s="1"/>
  <c r="G323" i="12"/>
  <c r="F321" i="12"/>
  <c r="E321" i="12"/>
  <c r="D321" i="12"/>
  <c r="G320" i="12"/>
  <c r="G319" i="12"/>
  <c r="H309" i="12"/>
  <c r="H301" i="12"/>
  <c r="H293" i="12"/>
  <c r="D310" i="12"/>
  <c r="C310" i="12"/>
  <c r="F310" i="12"/>
  <c r="G309" i="12"/>
  <c r="G305" i="12"/>
  <c r="G301" i="12"/>
  <c r="G297" i="12"/>
  <c r="G293" i="12"/>
  <c r="G289" i="12"/>
  <c r="G279" i="12"/>
  <c r="H278" i="12"/>
  <c r="F280" i="12"/>
  <c r="D280" i="12"/>
  <c r="C280" i="12"/>
  <c r="F275" i="12"/>
  <c r="D275" i="12"/>
  <c r="C275" i="12"/>
  <c r="E275" i="12"/>
  <c r="D56" i="13"/>
  <c r="D270" i="12"/>
  <c r="B270" i="12"/>
  <c r="F265" i="12"/>
  <c r="E265" i="12"/>
  <c r="D265" i="12"/>
  <c r="C265" i="12"/>
  <c r="G264" i="12"/>
  <c r="G263" i="12"/>
  <c r="D53" i="13"/>
  <c r="C53" i="13"/>
  <c r="D52" i="13"/>
  <c r="C52" i="13"/>
  <c r="D51" i="13"/>
  <c r="C51" i="13"/>
  <c r="D50" i="13"/>
  <c r="C50" i="13"/>
  <c r="D49" i="13"/>
  <c r="C49" i="13"/>
  <c r="D261" i="12"/>
  <c r="G259" i="12"/>
  <c r="F253" i="12"/>
  <c r="E253" i="12"/>
  <c r="D253" i="12"/>
  <c r="C253" i="12"/>
  <c r="D45" i="13"/>
  <c r="C45" i="13"/>
  <c r="D44" i="13"/>
  <c r="C44" i="13"/>
  <c r="D43" i="13"/>
  <c r="C43" i="13"/>
  <c r="D40" i="13"/>
  <c r="C40" i="13"/>
  <c r="D39" i="13"/>
  <c r="C39" i="13"/>
  <c r="D36" i="13"/>
  <c r="C36" i="13"/>
  <c r="D35" i="13"/>
  <c r="H35" i="13" s="1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4" i="13"/>
  <c r="C24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5" i="13"/>
  <c r="C15" i="13"/>
  <c r="D12" i="13"/>
  <c r="C12" i="13"/>
  <c r="D11" i="13"/>
  <c r="C11" i="13"/>
  <c r="D10" i="13"/>
  <c r="C10" i="13"/>
  <c r="D9" i="13"/>
  <c r="C9" i="13"/>
  <c r="G260" i="12" l="1"/>
  <c r="I260" i="12" s="1"/>
  <c r="G313" i="12"/>
  <c r="H12" i="13"/>
  <c r="H255" i="12"/>
  <c r="H257" i="12"/>
  <c r="H259" i="12"/>
  <c r="I259" i="12" s="1"/>
  <c r="G269" i="12"/>
  <c r="G270" i="12" s="1"/>
  <c r="G287" i="12"/>
  <c r="G290" i="12"/>
  <c r="G291" i="12"/>
  <c r="G292" i="12"/>
  <c r="G295" i="12"/>
  <c r="G298" i="12"/>
  <c r="G300" i="12"/>
  <c r="G306" i="12"/>
  <c r="G314" i="12"/>
  <c r="I314" i="12" s="1"/>
  <c r="G324" i="12"/>
  <c r="G258" i="12"/>
  <c r="H252" i="12"/>
  <c r="H253" i="12" s="1"/>
  <c r="G257" i="12"/>
  <c r="C261" i="12"/>
  <c r="H264" i="12"/>
  <c r="I264" i="12" s="1"/>
  <c r="H277" i="12"/>
  <c r="I309" i="12"/>
  <c r="G299" i="12"/>
  <c r="G303" i="12"/>
  <c r="I303" i="12" s="1"/>
  <c r="G307" i="12"/>
  <c r="H16" i="13"/>
  <c r="F16" i="13" s="1"/>
  <c r="H20" i="13"/>
  <c r="H21" i="13"/>
  <c r="H40" i="13"/>
  <c r="B265" i="12"/>
  <c r="F270" i="12"/>
  <c r="H272" i="12"/>
  <c r="H273" i="12"/>
  <c r="H274" i="12"/>
  <c r="G277" i="12"/>
  <c r="I277" i="12" s="1"/>
  <c r="H287" i="12"/>
  <c r="I287" i="12" s="1"/>
  <c r="H290" i="12"/>
  <c r="H292" i="12"/>
  <c r="I292" i="12" s="1"/>
  <c r="H295" i="12"/>
  <c r="I295" i="12" s="1"/>
  <c r="H298" i="12"/>
  <c r="I298" i="12" s="1"/>
  <c r="H300" i="12"/>
  <c r="H303" i="12"/>
  <c r="H306" i="12"/>
  <c r="I306" i="12" s="1"/>
  <c r="H308" i="12"/>
  <c r="H312" i="12"/>
  <c r="H314" i="12"/>
  <c r="H315" i="12"/>
  <c r="H316" i="12"/>
  <c r="H317" i="12"/>
  <c r="H319" i="12"/>
  <c r="E310" i="12"/>
  <c r="H258" i="12"/>
  <c r="I258" i="12" s="1"/>
  <c r="H260" i="12"/>
  <c r="H263" i="12"/>
  <c r="E280" i="12"/>
  <c r="G255" i="12"/>
  <c r="H279" i="12"/>
  <c r="I279" i="12" s="1"/>
  <c r="H288" i="12"/>
  <c r="H289" i="12"/>
  <c r="I289" i="12" s="1"/>
  <c r="H291" i="12"/>
  <c r="H294" i="12"/>
  <c r="H296" i="12"/>
  <c r="H297" i="12"/>
  <c r="I297" i="12" s="1"/>
  <c r="H299" i="12"/>
  <c r="H302" i="12"/>
  <c r="H304" i="12"/>
  <c r="H305" i="12"/>
  <c r="I305" i="12" s="1"/>
  <c r="H307" i="12"/>
  <c r="I307" i="12" s="1"/>
  <c r="C321" i="12"/>
  <c r="G317" i="12"/>
  <c r="I317" i="12" s="1"/>
  <c r="G318" i="12"/>
  <c r="H324" i="12"/>
  <c r="I324" i="12" s="1"/>
  <c r="B325" i="12"/>
  <c r="I293" i="12"/>
  <c r="I301" i="12"/>
  <c r="I291" i="12"/>
  <c r="E325" i="12"/>
  <c r="G252" i="12"/>
  <c r="I252" i="12" s="1"/>
  <c r="I253" i="12" s="1"/>
  <c r="G272" i="12"/>
  <c r="F327" i="12"/>
  <c r="H44" i="13"/>
  <c r="H45" i="13"/>
  <c r="B253" i="12"/>
  <c r="H50" i="13"/>
  <c r="H51" i="13"/>
  <c r="G308" i="12"/>
  <c r="I308" i="12" s="1"/>
  <c r="H313" i="12"/>
  <c r="H318" i="12"/>
  <c r="H320" i="12"/>
  <c r="G325" i="12"/>
  <c r="H33" i="13"/>
  <c r="F33" i="13" s="1"/>
  <c r="G273" i="12"/>
  <c r="B275" i="12"/>
  <c r="I319" i="12"/>
  <c r="H269" i="12"/>
  <c r="I269" i="12" s="1"/>
  <c r="I270" i="12" s="1"/>
  <c r="C270" i="12"/>
  <c r="G286" i="12"/>
  <c r="G294" i="12"/>
  <c r="G302" i="12"/>
  <c r="I302" i="12" s="1"/>
  <c r="D37" i="13"/>
  <c r="H26" i="13"/>
  <c r="G26" i="13" s="1"/>
  <c r="H43" i="13"/>
  <c r="C46" i="13"/>
  <c r="I263" i="12"/>
  <c r="G265" i="12"/>
  <c r="I272" i="12"/>
  <c r="G278" i="12"/>
  <c r="I278" i="12" s="1"/>
  <c r="B280" i="12"/>
  <c r="B321" i="12"/>
  <c r="G315" i="12"/>
  <c r="I315" i="12" s="1"/>
  <c r="G274" i="12"/>
  <c r="I274" i="12" s="1"/>
  <c r="G288" i="12"/>
  <c r="G296" i="12"/>
  <c r="I296" i="12" s="1"/>
  <c r="G304" i="12"/>
  <c r="G312" i="12"/>
  <c r="I312" i="12" s="1"/>
  <c r="G316" i="12"/>
  <c r="I320" i="12"/>
  <c r="H323" i="12"/>
  <c r="C325" i="12"/>
  <c r="C22" i="13"/>
  <c r="H49" i="13"/>
  <c r="F49" i="13" s="1"/>
  <c r="C13" i="13"/>
  <c r="H9" i="13"/>
  <c r="F9" i="13" s="1"/>
  <c r="H10" i="13"/>
  <c r="F10" i="13" s="1"/>
  <c r="H15" i="13"/>
  <c r="F15" i="13" s="1"/>
  <c r="D22" i="13"/>
  <c r="H17" i="13"/>
  <c r="G17" i="13" s="1"/>
  <c r="H18" i="13"/>
  <c r="H19" i="13"/>
  <c r="D41" i="13"/>
  <c r="F261" i="12"/>
  <c r="D48" i="13"/>
  <c r="D54" i="13" s="1"/>
  <c r="H52" i="13"/>
  <c r="H53" i="13"/>
  <c r="H256" i="12"/>
  <c r="E270" i="12"/>
  <c r="C56" i="13"/>
  <c r="B310" i="12"/>
  <c r="C41" i="13"/>
  <c r="H39" i="13"/>
  <c r="H41" i="13" s="1"/>
  <c r="D46" i="13"/>
  <c r="E261" i="12"/>
  <c r="C48" i="13"/>
  <c r="G256" i="12"/>
  <c r="D13" i="13"/>
  <c r="H11" i="13"/>
  <c r="F11" i="13" s="1"/>
  <c r="C37" i="13"/>
  <c r="H24" i="13"/>
  <c r="H25" i="13"/>
  <c r="G25" i="13" s="1"/>
  <c r="H27" i="13"/>
  <c r="F27" i="13" s="1"/>
  <c r="H28" i="13"/>
  <c r="F28" i="13" s="1"/>
  <c r="H29" i="13"/>
  <c r="G29" i="13" s="1"/>
  <c r="H30" i="13"/>
  <c r="F30" i="13" s="1"/>
  <c r="H31" i="13"/>
  <c r="H32" i="13"/>
  <c r="G32" i="13" s="1"/>
  <c r="H34" i="13"/>
  <c r="F34" i="13" s="1"/>
  <c r="H36" i="13"/>
  <c r="F36" i="13" s="1"/>
  <c r="B261" i="12"/>
  <c r="D57" i="13"/>
  <c r="H286" i="12"/>
  <c r="H270" i="12"/>
  <c r="I255" i="12"/>
  <c r="G10" i="13" l="1"/>
  <c r="G16" i="13"/>
  <c r="I316" i="12"/>
  <c r="I299" i="12"/>
  <c r="B327" i="12"/>
  <c r="H265" i="12"/>
  <c r="I257" i="12"/>
  <c r="G253" i="12"/>
  <c r="I313" i="12"/>
  <c r="I321" i="12" s="1"/>
  <c r="H321" i="12"/>
  <c r="I300" i="12"/>
  <c r="I290" i="12"/>
  <c r="H275" i="12"/>
  <c r="F29" i="13"/>
  <c r="F26" i="13"/>
  <c r="F39" i="13"/>
  <c r="H46" i="13"/>
  <c r="I265" i="12"/>
  <c r="G30" i="13"/>
  <c r="H261" i="12"/>
  <c r="H325" i="12"/>
  <c r="G28" i="13"/>
  <c r="F17" i="13"/>
  <c r="H280" i="12"/>
  <c r="F25" i="13"/>
  <c r="G11" i="13"/>
  <c r="G15" i="13"/>
  <c r="C327" i="12"/>
  <c r="I294" i="12"/>
  <c r="G33" i="13"/>
  <c r="E327" i="12"/>
  <c r="G9" i="13"/>
  <c r="I288" i="12"/>
  <c r="H310" i="12"/>
  <c r="H22" i="13"/>
  <c r="I304" i="12"/>
  <c r="I286" i="12"/>
  <c r="I318" i="12"/>
  <c r="F24" i="13"/>
  <c r="H37" i="13"/>
  <c r="I256" i="12"/>
  <c r="I261" i="12" s="1"/>
  <c r="G261" i="12"/>
  <c r="G24" i="13"/>
  <c r="G275" i="12"/>
  <c r="G27" i="13"/>
  <c r="G321" i="12"/>
  <c r="C54" i="13"/>
  <c r="H48" i="13"/>
  <c r="H54" i="13" s="1"/>
  <c r="G280" i="12"/>
  <c r="G36" i="13"/>
  <c r="I323" i="12"/>
  <c r="I325" i="12" s="1"/>
  <c r="I273" i="12"/>
  <c r="H56" i="13"/>
  <c r="C57" i="13"/>
  <c r="G39" i="13"/>
  <c r="I275" i="12"/>
  <c r="G34" i="13"/>
  <c r="I280" i="12"/>
  <c r="G310" i="12"/>
  <c r="D68" i="13"/>
  <c r="F32" i="13"/>
  <c r="G43" i="13"/>
  <c r="G49" i="13"/>
  <c r="H13" i="13"/>
  <c r="F43" i="13"/>
  <c r="H249" i="12"/>
  <c r="G249" i="12"/>
  <c r="H248" i="12"/>
  <c r="G248" i="12"/>
  <c r="H247" i="12"/>
  <c r="G247" i="12"/>
  <c r="C250" i="12"/>
  <c r="D250" i="12"/>
  <c r="E250" i="12"/>
  <c r="F250" i="12"/>
  <c r="B250" i="12"/>
  <c r="H244" i="12"/>
  <c r="G244" i="12"/>
  <c r="H243" i="12"/>
  <c r="G243" i="12"/>
  <c r="C245" i="12"/>
  <c r="D245" i="12"/>
  <c r="E245" i="12"/>
  <c r="F245" i="12"/>
  <c r="B245" i="12"/>
  <c r="H237" i="12"/>
  <c r="G237" i="12"/>
  <c r="H236" i="12"/>
  <c r="G236" i="12"/>
  <c r="H235" i="12"/>
  <c r="G235" i="12"/>
  <c r="H234" i="12"/>
  <c r="G234" i="12"/>
  <c r="H233" i="12"/>
  <c r="G233" i="12"/>
  <c r="H232" i="12"/>
  <c r="G232" i="12"/>
  <c r="H231" i="12"/>
  <c r="G231" i="12"/>
  <c r="H230" i="12"/>
  <c r="G230" i="12"/>
  <c r="H229" i="12"/>
  <c r="G229" i="12"/>
  <c r="H228" i="12"/>
  <c r="G228" i="12"/>
  <c r="H227" i="12"/>
  <c r="G227" i="12"/>
  <c r="H226" i="12"/>
  <c r="G226" i="12"/>
  <c r="H225" i="12"/>
  <c r="G225" i="12"/>
  <c r="F238" i="12"/>
  <c r="D238" i="12"/>
  <c r="C238" i="12"/>
  <c r="E238" i="12"/>
  <c r="B238" i="12"/>
  <c r="H222" i="12"/>
  <c r="H223" i="12" s="1"/>
  <c r="G222" i="12"/>
  <c r="G223" i="12" s="1"/>
  <c r="C223" i="12"/>
  <c r="D223" i="12"/>
  <c r="E223" i="12"/>
  <c r="F223" i="12"/>
  <c r="B223" i="12"/>
  <c r="H219" i="12"/>
  <c r="G219" i="12"/>
  <c r="H218" i="12"/>
  <c r="G218" i="12"/>
  <c r="H217" i="12"/>
  <c r="G217" i="12"/>
  <c r="H216" i="12"/>
  <c r="G216" i="12"/>
  <c r="H215" i="12"/>
  <c r="G215" i="12"/>
  <c r="H214" i="12"/>
  <c r="G214" i="12"/>
  <c r="H213" i="12"/>
  <c r="G213" i="12"/>
  <c r="C220" i="12"/>
  <c r="D220" i="12"/>
  <c r="E220" i="12"/>
  <c r="F220" i="12"/>
  <c r="B220" i="12"/>
  <c r="H210" i="12"/>
  <c r="G210" i="12"/>
  <c r="H209" i="12"/>
  <c r="G209" i="12"/>
  <c r="H208" i="12"/>
  <c r="G208" i="12"/>
  <c r="H207" i="12"/>
  <c r="G207" i="12"/>
  <c r="H206" i="12"/>
  <c r="G206" i="12"/>
  <c r="D211" i="12"/>
  <c r="C211" i="12"/>
  <c r="E211" i="12"/>
  <c r="F211" i="12"/>
  <c r="B211" i="12"/>
  <c r="H203" i="12"/>
  <c r="G203" i="12"/>
  <c r="H202" i="12"/>
  <c r="G202" i="12"/>
  <c r="H201" i="12"/>
  <c r="G201" i="12"/>
  <c r="H200" i="12"/>
  <c r="G200" i="12"/>
  <c r="H199" i="12"/>
  <c r="G199" i="12"/>
  <c r="H198" i="12"/>
  <c r="G198" i="12"/>
  <c r="H197" i="12"/>
  <c r="G197" i="12"/>
  <c r="H196" i="12"/>
  <c r="G196" i="12"/>
  <c r="H195" i="12"/>
  <c r="G195" i="12"/>
  <c r="H194" i="12"/>
  <c r="G194" i="12"/>
  <c r="H193" i="12"/>
  <c r="G193" i="12"/>
  <c r="H192" i="12"/>
  <c r="G192" i="12"/>
  <c r="H191" i="12"/>
  <c r="G191" i="12"/>
  <c r="H190" i="12"/>
  <c r="G190" i="12"/>
  <c r="I190" i="12" s="1"/>
  <c r="H189" i="12"/>
  <c r="G189" i="12"/>
  <c r="H188" i="12"/>
  <c r="G188" i="12"/>
  <c r="I188" i="12" s="1"/>
  <c r="H187" i="12"/>
  <c r="G187" i="12"/>
  <c r="H186" i="12"/>
  <c r="G186" i="12"/>
  <c r="I186" i="12" s="1"/>
  <c r="H185" i="12"/>
  <c r="G185" i="12"/>
  <c r="H184" i="12"/>
  <c r="G184" i="12"/>
  <c r="I184" i="12" s="1"/>
  <c r="H183" i="12"/>
  <c r="G183" i="12"/>
  <c r="H182" i="12"/>
  <c r="G182" i="12"/>
  <c r="I182" i="12" s="1"/>
  <c r="H181" i="12"/>
  <c r="G181" i="12"/>
  <c r="H180" i="12"/>
  <c r="G180" i="12"/>
  <c r="I180" i="12" s="1"/>
  <c r="H179" i="12"/>
  <c r="G179" i="12"/>
  <c r="H178" i="12"/>
  <c r="G178" i="12"/>
  <c r="I178" i="12" s="1"/>
  <c r="H177" i="12"/>
  <c r="G177" i="12"/>
  <c r="H176" i="12"/>
  <c r="G176" i="12"/>
  <c r="I176" i="12" s="1"/>
  <c r="H175" i="12"/>
  <c r="G175" i="12"/>
  <c r="H174" i="12"/>
  <c r="G174" i="12"/>
  <c r="I174" i="12" s="1"/>
  <c r="H173" i="12"/>
  <c r="G173" i="12"/>
  <c r="H172" i="12"/>
  <c r="G172" i="12"/>
  <c r="I172" i="12" s="1"/>
  <c r="H171" i="12"/>
  <c r="G171" i="12"/>
  <c r="H170" i="12"/>
  <c r="G170" i="12"/>
  <c r="H169" i="12"/>
  <c r="G169" i="12"/>
  <c r="H168" i="12"/>
  <c r="G168" i="12"/>
  <c r="F204" i="12"/>
  <c r="E204" i="12"/>
  <c r="C204" i="12"/>
  <c r="D204" i="12"/>
  <c r="B204" i="12"/>
  <c r="H245" i="12" l="1"/>
  <c r="H327" i="12"/>
  <c r="C68" i="13"/>
  <c r="I191" i="12"/>
  <c r="I195" i="12"/>
  <c r="I199" i="12"/>
  <c r="I203" i="12"/>
  <c r="I214" i="12"/>
  <c r="I216" i="12"/>
  <c r="I218" i="12"/>
  <c r="C266" i="12"/>
  <c r="I233" i="12"/>
  <c r="I243" i="12"/>
  <c r="I177" i="12"/>
  <c r="I185" i="12"/>
  <c r="I202" i="12"/>
  <c r="I217" i="12"/>
  <c r="I234" i="12"/>
  <c r="B266" i="12"/>
  <c r="D266" i="12"/>
  <c r="G250" i="12"/>
  <c r="I249" i="12"/>
  <c r="I310" i="12"/>
  <c r="I327" i="12" s="1"/>
  <c r="H57" i="13"/>
  <c r="H68" i="13" s="1"/>
  <c r="G56" i="13"/>
  <c r="H204" i="12"/>
  <c r="I170" i="12"/>
  <c r="I209" i="12"/>
  <c r="I219" i="12"/>
  <c r="F266" i="12"/>
  <c r="G245" i="12"/>
  <c r="G327" i="12"/>
  <c r="I171" i="12"/>
  <c r="I187" i="12"/>
  <c r="I210" i="12"/>
  <c r="H220" i="12"/>
  <c r="I226" i="12"/>
  <c r="I230" i="12"/>
  <c r="E266" i="12"/>
  <c r="F56" i="13"/>
  <c r="H250" i="12"/>
  <c r="H266" i="12" s="1"/>
  <c r="I248" i="12"/>
  <c r="I244" i="12"/>
  <c r="I232" i="12"/>
  <c r="G238" i="12"/>
  <c r="I227" i="12"/>
  <c r="I229" i="12"/>
  <c r="I231" i="12"/>
  <c r="I235" i="12"/>
  <c r="I237" i="12"/>
  <c r="I236" i="12"/>
  <c r="I228" i="12"/>
  <c r="I225" i="12"/>
  <c r="H238" i="12"/>
  <c r="I222" i="12"/>
  <c r="I223" i="12" s="1"/>
  <c r="I215" i="12"/>
  <c r="I207" i="12"/>
  <c r="I206" i="12"/>
  <c r="I208" i="12"/>
  <c r="I169" i="12"/>
  <c r="I193" i="12"/>
  <c r="I201" i="12"/>
  <c r="I168" i="12"/>
  <c r="I175" i="12"/>
  <c r="I179" i="12"/>
  <c r="I183" i="12"/>
  <c r="I192" i="12"/>
  <c r="I194" i="12"/>
  <c r="I196" i="12"/>
  <c r="I198" i="12"/>
  <c r="I200" i="12"/>
  <c r="I173" i="12"/>
  <c r="I189" i="12"/>
  <c r="I181" i="12"/>
  <c r="I197" i="12"/>
  <c r="I247" i="12"/>
  <c r="I213" i="12"/>
  <c r="G220" i="12"/>
  <c r="H211" i="12"/>
  <c r="G211" i="12"/>
  <c r="G204" i="12"/>
  <c r="H165" i="12"/>
  <c r="G165" i="12"/>
  <c r="H164" i="12"/>
  <c r="G164" i="12"/>
  <c r="H163" i="12"/>
  <c r="G163" i="12"/>
  <c r="H162" i="12"/>
  <c r="G162" i="12"/>
  <c r="H161" i="12"/>
  <c r="G161" i="12"/>
  <c r="H160" i="12"/>
  <c r="G160" i="12"/>
  <c r="H159" i="12"/>
  <c r="G159" i="12"/>
  <c r="H158" i="12"/>
  <c r="G158" i="12"/>
  <c r="H157" i="12"/>
  <c r="G157" i="12"/>
  <c r="H156" i="12"/>
  <c r="G156" i="12"/>
  <c r="H155" i="12"/>
  <c r="G155" i="12"/>
  <c r="H154" i="12"/>
  <c r="G154" i="12"/>
  <c r="H153" i="12"/>
  <c r="G153" i="12"/>
  <c r="H152" i="12"/>
  <c r="G152" i="12"/>
  <c r="H151" i="12"/>
  <c r="G151" i="12"/>
  <c r="H150" i="12"/>
  <c r="G150" i="12"/>
  <c r="H149" i="12"/>
  <c r="G149" i="12"/>
  <c r="H148" i="12"/>
  <c r="G148" i="12"/>
  <c r="H147" i="12"/>
  <c r="G147" i="12"/>
  <c r="H146" i="12"/>
  <c r="G146" i="12"/>
  <c r="H145" i="12"/>
  <c r="G145" i="12"/>
  <c r="H144" i="12"/>
  <c r="I144" i="12" s="1"/>
  <c r="G144" i="12"/>
  <c r="H143" i="12"/>
  <c r="G143" i="12"/>
  <c r="I143" i="12" s="1"/>
  <c r="H142" i="12"/>
  <c r="G142" i="12"/>
  <c r="H141" i="12"/>
  <c r="G141" i="12"/>
  <c r="I141" i="12" s="1"/>
  <c r="H140" i="12"/>
  <c r="G140" i="12"/>
  <c r="H139" i="12"/>
  <c r="G139" i="12"/>
  <c r="H138" i="12"/>
  <c r="G138" i="12"/>
  <c r="D166" i="12"/>
  <c r="C166" i="12"/>
  <c r="F166" i="12"/>
  <c r="E166" i="12"/>
  <c r="B166" i="12"/>
  <c r="H135" i="12"/>
  <c r="G135" i="12"/>
  <c r="H134" i="12"/>
  <c r="G134" i="12"/>
  <c r="H133" i="12"/>
  <c r="G133" i="12"/>
  <c r="H132" i="12"/>
  <c r="G132" i="12"/>
  <c r="H131" i="12"/>
  <c r="G131" i="12"/>
  <c r="H130" i="12"/>
  <c r="G130" i="12"/>
  <c r="H129" i="12"/>
  <c r="G129" i="12"/>
  <c r="H128" i="12"/>
  <c r="G128" i="12"/>
  <c r="H127" i="12"/>
  <c r="G127" i="12"/>
  <c r="H126" i="12"/>
  <c r="G126" i="12"/>
  <c r="H125" i="12"/>
  <c r="G125" i="12"/>
  <c r="H124" i="12"/>
  <c r="G124" i="12"/>
  <c r="H123" i="12"/>
  <c r="G123" i="12"/>
  <c r="H122" i="12"/>
  <c r="G122" i="12"/>
  <c r="H121" i="12"/>
  <c r="G121" i="12"/>
  <c r="H120" i="12"/>
  <c r="G120" i="12"/>
  <c r="H119" i="12"/>
  <c r="G119" i="12"/>
  <c r="H118" i="12"/>
  <c r="G118" i="12"/>
  <c r="H117" i="12"/>
  <c r="G117" i="12"/>
  <c r="H116" i="12"/>
  <c r="G116" i="12"/>
  <c r="H115" i="12"/>
  <c r="G115" i="12"/>
  <c r="H114" i="12"/>
  <c r="G114" i="12"/>
  <c r="H113" i="12"/>
  <c r="I113" i="12" s="1"/>
  <c r="G113" i="12"/>
  <c r="H112" i="12"/>
  <c r="G112" i="12"/>
  <c r="H111" i="12"/>
  <c r="G111" i="12"/>
  <c r="H110" i="12"/>
  <c r="G110" i="12"/>
  <c r="I110" i="12" s="1"/>
  <c r="H109" i="12"/>
  <c r="G109" i="12"/>
  <c r="H108" i="12"/>
  <c r="G108" i="12"/>
  <c r="H107" i="12"/>
  <c r="G107" i="12"/>
  <c r="H106" i="12"/>
  <c r="G106" i="12"/>
  <c r="H105" i="12"/>
  <c r="G105" i="12"/>
  <c r="H104" i="12"/>
  <c r="G104" i="12"/>
  <c r="H103" i="12"/>
  <c r="G103" i="12"/>
  <c r="H102" i="12"/>
  <c r="G102" i="12"/>
  <c r="H101" i="12"/>
  <c r="G101" i="12"/>
  <c r="H100" i="12"/>
  <c r="G100" i="12"/>
  <c r="H99" i="12"/>
  <c r="G99" i="12"/>
  <c r="H98" i="12"/>
  <c r="G98" i="12"/>
  <c r="H97" i="12"/>
  <c r="G97" i="12"/>
  <c r="H96" i="12"/>
  <c r="G96" i="12"/>
  <c r="H95" i="12"/>
  <c r="G95" i="12"/>
  <c r="H94" i="12"/>
  <c r="G94" i="12"/>
  <c r="I94" i="12" s="1"/>
  <c r="H93" i="12"/>
  <c r="G93" i="12"/>
  <c r="H92" i="12"/>
  <c r="G92" i="12"/>
  <c r="H91" i="12"/>
  <c r="G91" i="12"/>
  <c r="H90" i="12"/>
  <c r="G90" i="12"/>
  <c r="I90" i="12" s="1"/>
  <c r="H89" i="12"/>
  <c r="G89" i="12"/>
  <c r="H88" i="12"/>
  <c r="G88" i="12"/>
  <c r="H87" i="12"/>
  <c r="G87" i="12"/>
  <c r="H86" i="12"/>
  <c r="G86" i="12"/>
  <c r="I86" i="12" s="1"/>
  <c r="H85" i="12"/>
  <c r="G85" i="12"/>
  <c r="H84" i="12"/>
  <c r="G84" i="12"/>
  <c r="H83" i="12"/>
  <c r="G83" i="12"/>
  <c r="H82" i="12"/>
  <c r="G82" i="12"/>
  <c r="I82" i="12" s="1"/>
  <c r="H81" i="12"/>
  <c r="G81" i="12"/>
  <c r="H80" i="12"/>
  <c r="G80" i="12"/>
  <c r="H79" i="12"/>
  <c r="G79" i="12"/>
  <c r="H78" i="12"/>
  <c r="G78" i="12"/>
  <c r="H77" i="12"/>
  <c r="G77" i="12"/>
  <c r="H76" i="12"/>
  <c r="G76" i="12"/>
  <c r="H75" i="12"/>
  <c r="G75" i="12"/>
  <c r="H74" i="12"/>
  <c r="G74" i="12"/>
  <c r="H73" i="12"/>
  <c r="G73" i="12"/>
  <c r="H72" i="12"/>
  <c r="G72" i="12"/>
  <c r="H71" i="12"/>
  <c r="G71" i="12"/>
  <c r="H70" i="12"/>
  <c r="G70" i="12"/>
  <c r="H69" i="12"/>
  <c r="G69" i="12"/>
  <c r="F136" i="12"/>
  <c r="D136" i="12"/>
  <c r="C136" i="12"/>
  <c r="E136" i="12"/>
  <c r="E239" i="12" s="1"/>
  <c r="B136" i="12"/>
  <c r="C61" i="12"/>
  <c r="D61" i="12"/>
  <c r="E61" i="12"/>
  <c r="F61" i="12"/>
  <c r="B61" i="12"/>
  <c r="G60" i="12"/>
  <c r="H60" i="12"/>
  <c r="H61" i="12" s="1"/>
  <c r="H57" i="12"/>
  <c r="H58" i="12" s="1"/>
  <c r="G57" i="12"/>
  <c r="G58" i="12" s="1"/>
  <c r="C58" i="12"/>
  <c r="D58" i="12"/>
  <c r="E58" i="12"/>
  <c r="F58" i="12"/>
  <c r="B58" i="12"/>
  <c r="H54" i="12"/>
  <c r="G54" i="12"/>
  <c r="H53" i="12"/>
  <c r="G53" i="12"/>
  <c r="H52" i="12"/>
  <c r="G52" i="12"/>
  <c r="H51" i="12"/>
  <c r="G51" i="12"/>
  <c r="H50" i="12"/>
  <c r="G50" i="12"/>
  <c r="H49" i="12"/>
  <c r="G49" i="12"/>
  <c r="H48" i="12"/>
  <c r="G48" i="12"/>
  <c r="F55" i="12"/>
  <c r="D55" i="12"/>
  <c r="C55" i="12"/>
  <c r="E55" i="12"/>
  <c r="B55" i="12"/>
  <c r="H45" i="12"/>
  <c r="H44" i="12"/>
  <c r="G45" i="12"/>
  <c r="G44" i="12"/>
  <c r="D46" i="12"/>
  <c r="C46" i="12"/>
  <c r="E46" i="12"/>
  <c r="F46" i="12"/>
  <c r="B46" i="12"/>
  <c r="H29" i="12"/>
  <c r="G27" i="12"/>
  <c r="H38" i="12"/>
  <c r="H37" i="12"/>
  <c r="H36" i="12"/>
  <c r="H35" i="12"/>
  <c r="H34" i="12"/>
  <c r="H33" i="12"/>
  <c r="H32" i="12"/>
  <c r="H31" i="12"/>
  <c r="H30" i="12"/>
  <c r="H28" i="12"/>
  <c r="H39" i="12" s="1"/>
  <c r="H27" i="12"/>
  <c r="G38" i="12"/>
  <c r="G37" i="12"/>
  <c r="G36" i="12"/>
  <c r="G35" i="12"/>
  <c r="I35" i="12" s="1"/>
  <c r="G34" i="12"/>
  <c r="G33" i="12"/>
  <c r="G32" i="12"/>
  <c r="G31" i="12"/>
  <c r="I31" i="12" s="1"/>
  <c r="G30" i="12"/>
  <c r="G29" i="12"/>
  <c r="G28" i="12"/>
  <c r="I28" i="12" s="1"/>
  <c r="F39" i="12"/>
  <c r="D39" i="12"/>
  <c r="C39" i="12"/>
  <c r="E39" i="12"/>
  <c r="B39" i="12"/>
  <c r="H24" i="12"/>
  <c r="H23" i="12"/>
  <c r="G24" i="12"/>
  <c r="G23" i="12"/>
  <c r="F25" i="12"/>
  <c r="D25" i="12"/>
  <c r="C25" i="12"/>
  <c r="E25" i="12"/>
  <c r="B25" i="12"/>
  <c r="G20" i="12"/>
  <c r="G21" i="12" s="1"/>
  <c r="H20" i="12"/>
  <c r="H21" i="12" s="1"/>
  <c r="C21" i="12"/>
  <c r="D21" i="12"/>
  <c r="E21" i="12"/>
  <c r="F21" i="12"/>
  <c r="B21" i="12"/>
  <c r="H17" i="12"/>
  <c r="H16" i="12"/>
  <c r="H15" i="12"/>
  <c r="H14" i="12"/>
  <c r="H13" i="12"/>
  <c r="H12" i="12"/>
  <c r="G17" i="12"/>
  <c r="G16" i="12"/>
  <c r="G15" i="12"/>
  <c r="G14" i="12"/>
  <c r="I14" i="12" s="1"/>
  <c r="G13" i="12"/>
  <c r="G12" i="12"/>
  <c r="E18" i="12"/>
  <c r="F18" i="12"/>
  <c r="D18" i="12"/>
  <c r="C18" i="12"/>
  <c r="B18" i="12"/>
  <c r="E40" i="12" l="1"/>
  <c r="I160" i="12"/>
  <c r="I45" i="12"/>
  <c r="I48" i="12"/>
  <c r="I52" i="12"/>
  <c r="I114" i="12"/>
  <c r="I118" i="12"/>
  <c r="I122" i="12"/>
  <c r="I126" i="12"/>
  <c r="I151" i="12"/>
  <c r="I157" i="12"/>
  <c r="I159" i="12"/>
  <c r="I245" i="12"/>
  <c r="I37" i="12"/>
  <c r="I125" i="12"/>
  <c r="I13" i="12"/>
  <c r="I17" i="12"/>
  <c r="H46" i="12"/>
  <c r="I71" i="12"/>
  <c r="I73" i="12"/>
  <c r="I75" i="12"/>
  <c r="I77" i="12"/>
  <c r="I81" i="12"/>
  <c r="G266" i="12"/>
  <c r="I29" i="12"/>
  <c r="I95" i="12"/>
  <c r="I97" i="12"/>
  <c r="I99" i="12"/>
  <c r="I101" i="12"/>
  <c r="I103" i="12"/>
  <c r="I105" i="12"/>
  <c r="I107" i="12"/>
  <c r="I109" i="12"/>
  <c r="I111" i="12"/>
  <c r="I142" i="12"/>
  <c r="I72" i="12"/>
  <c r="F62" i="12"/>
  <c r="I49" i="12"/>
  <c r="I27" i="12"/>
  <c r="E62" i="12"/>
  <c r="E64" i="12" s="1"/>
  <c r="E282" i="12" s="1"/>
  <c r="I60" i="12"/>
  <c r="I61" i="12" s="1"/>
  <c r="I104" i="12"/>
  <c r="I238" i="12"/>
  <c r="H55" i="12"/>
  <c r="H62" i="12" s="1"/>
  <c r="I50" i="12"/>
  <c r="I54" i="12"/>
  <c r="C239" i="12"/>
  <c r="I149" i="12"/>
  <c r="I204" i="12"/>
  <c r="I20" i="12"/>
  <c r="I21" i="12" s="1"/>
  <c r="I100" i="12"/>
  <c r="I15" i="12"/>
  <c r="I33" i="12"/>
  <c r="I12" i="12"/>
  <c r="I16" i="12"/>
  <c r="I30" i="12"/>
  <c r="I34" i="12"/>
  <c r="I38" i="12"/>
  <c r="G55" i="12"/>
  <c r="I57" i="12"/>
  <c r="I58" i="12" s="1"/>
  <c r="I78" i="12"/>
  <c r="I93" i="12"/>
  <c r="I127" i="12"/>
  <c r="I129" i="12"/>
  <c r="I131" i="12"/>
  <c r="I133" i="12"/>
  <c r="I135" i="12"/>
  <c r="I150" i="12"/>
  <c r="I152" i="12"/>
  <c r="I158" i="12"/>
  <c r="I165" i="12"/>
  <c r="B239" i="12"/>
  <c r="I250" i="12"/>
  <c r="I266" i="12" s="1"/>
  <c r="I220" i="12"/>
  <c r="I211" i="12"/>
  <c r="I138" i="12"/>
  <c r="I140" i="12"/>
  <c r="I145" i="12"/>
  <c r="I147" i="12"/>
  <c r="I154" i="12"/>
  <c r="I156" i="12"/>
  <c r="I161" i="12"/>
  <c r="I163" i="12"/>
  <c r="D239" i="12"/>
  <c r="H166" i="12"/>
  <c r="F239" i="12"/>
  <c r="I139" i="12"/>
  <c r="I146" i="12"/>
  <c r="I148" i="12"/>
  <c r="I153" i="12"/>
  <c r="I155" i="12"/>
  <c r="I162" i="12"/>
  <c r="I164" i="12"/>
  <c r="H136" i="12"/>
  <c r="I79" i="12"/>
  <c r="I84" i="12"/>
  <c r="I88" i="12"/>
  <c r="I116" i="12"/>
  <c r="I120" i="12"/>
  <c r="I70" i="12"/>
  <c r="I74" i="12"/>
  <c r="I83" i="12"/>
  <c r="I85" i="12"/>
  <c r="I87" i="12"/>
  <c r="I89" i="12"/>
  <c r="I91" i="12"/>
  <c r="I98" i="12"/>
  <c r="I102" i="12"/>
  <c r="I106" i="12"/>
  <c r="I115" i="12"/>
  <c r="I117" i="12"/>
  <c r="I119" i="12"/>
  <c r="I121" i="12"/>
  <c r="I123" i="12"/>
  <c r="I130" i="12"/>
  <c r="I134" i="12"/>
  <c r="G136" i="12"/>
  <c r="I92" i="12"/>
  <c r="I124" i="12"/>
  <c r="I80" i="12"/>
  <c r="I96" i="12"/>
  <c r="I112" i="12"/>
  <c r="I128" i="12"/>
  <c r="I76" i="12"/>
  <c r="I108" i="12"/>
  <c r="I132" i="12"/>
  <c r="I69" i="12"/>
  <c r="G61" i="12"/>
  <c r="I51" i="12"/>
  <c r="I53" i="12"/>
  <c r="B62" i="12"/>
  <c r="C62" i="12"/>
  <c r="D62" i="12"/>
  <c r="G46" i="12"/>
  <c r="I44" i="12"/>
  <c r="I46" i="12" s="1"/>
  <c r="F40" i="12"/>
  <c r="I32" i="12"/>
  <c r="I36" i="12"/>
  <c r="C40" i="12"/>
  <c r="G39" i="12"/>
  <c r="I24" i="12"/>
  <c r="G25" i="12"/>
  <c r="I23" i="12"/>
  <c r="D40" i="12"/>
  <c r="B40" i="12"/>
  <c r="G18" i="12"/>
  <c r="G166" i="12"/>
  <c r="H25" i="12"/>
  <c r="H18" i="12"/>
  <c r="H40" i="12" l="1"/>
  <c r="F64" i="12"/>
  <c r="F282" i="12" s="1"/>
  <c r="G62" i="12"/>
  <c r="I55" i="12"/>
  <c r="I62" i="12" s="1"/>
  <c r="H239" i="12"/>
  <c r="I18" i="12"/>
  <c r="F329" i="12"/>
  <c r="E329" i="12"/>
  <c r="H64" i="12"/>
  <c r="I39" i="12"/>
  <c r="I166" i="12"/>
  <c r="G239" i="12"/>
  <c r="I136" i="12"/>
  <c r="D64" i="12"/>
  <c r="D282" i="12" s="1"/>
  <c r="B64" i="12"/>
  <c r="B282" i="12" s="1"/>
  <c r="B329" i="12" s="1"/>
  <c r="C64" i="12"/>
  <c r="C282" i="12" s="1"/>
  <c r="C329" i="12" s="1"/>
  <c r="G40" i="12"/>
  <c r="G64" i="12" s="1"/>
  <c r="I25" i="12"/>
  <c r="I40" i="12" s="1"/>
  <c r="F37" i="1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I239" i="12"/>
  <c r="H282" i="12"/>
  <c r="H329" i="12" s="1"/>
  <c r="G282" i="12"/>
  <c r="G329" i="12" s="1"/>
  <c r="D329" i="12"/>
  <c r="I64" i="12"/>
  <c r="I282" i="12" s="1"/>
  <c r="I329" i="12" s="1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<sst xmlns="http://schemas.openxmlformats.org/spreadsheetml/2006/main" count="512" uniqueCount="425">
  <si>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</si>
  <si>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</si>
  <si>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</si>
  <si>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</si>
  <si>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</si>
  <si>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</si>
  <si>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</si>
  <si>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</si>
  <si>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</si>
  <si>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</si>
  <si>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</si>
  <si>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</si>
  <si>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</si>
  <si>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</si>
  <si>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</si>
  <si>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</si>
  <si>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</si>
  <si>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</si>
  <si>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</si>
  <si>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</si>
  <si>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</si>
  <si>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</si>
  <si>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</si>
  <si>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</si>
  <si>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</si>
  <si>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</si>
  <si>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</si>
  <si>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</si>
  <si>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</si>
  <si>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</si>
  <si>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</si>
  <si>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</si>
  <si>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</si>
  <si>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</si>
  <si>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</si>
  <si>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</si>
  <si>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</si>
  <si>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</si>
  <si>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</si>
  <si>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</si>
  <si>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</si>
  <si>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</si>
  <si>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</si>
  <si>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</si>
  <si>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</si>
  <si>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</si>
  <si>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</si>
  <si>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</si>
  <si>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</si>
  <si>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</si>
  <si>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</si>
  <si>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</si>
  <si>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</si>
  <si>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</si>
  <si>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</si>
  <si>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</si>
  <si>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</si>
  <si>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</si>
  <si>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>(5) 456 - Other Electric Revenues - Unbilled</t>
  </si>
  <si>
    <t>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</si>
  <si>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</si>
  <si>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</si>
  <si>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</si>
  <si>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</si>
  <si>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</si>
  <si>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</si>
  <si>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</si>
  <si>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</si>
  <si>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</si>
  <si>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</si>
  <si>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</si>
  <si>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</si>
  <si>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</si>
  <si>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</si>
  <si>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</si>
  <si>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</si>
  <si>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</si>
  <si>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</si>
  <si>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</si>
  <si>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</si>
  <si>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</si>
  <si>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</si>
  <si>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</si>
  <si>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</si>
  <si>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</si>
  <si>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</si>
  <si>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</si>
  <si>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</si>
  <si>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</si>
  <si>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</si>
  <si>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</si>
  <si>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</si>
  <si>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</si>
  <si>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</si>
  <si>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</si>
  <si>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</si>
  <si>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</si>
  <si>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</si>
  <si>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</si>
  <si>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</si>
  <si>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</si>
  <si>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</si>
  <si>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</si>
  <si>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</si>
  <si>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</si>
  <si>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</si>
  <si>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</si>
  <si>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</si>
  <si>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</si>
  <si>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</si>
  <si>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</si>
  <si>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</si>
  <si>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</si>
  <si>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</si>
  <si>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</si>
  <si>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</si>
  <si>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</si>
  <si>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</si>
  <si>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</si>
  <si>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</si>
  <si>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</si>
  <si>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</si>
  <si>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</si>
  <si>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</si>
  <si>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</si>
  <si>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</si>
  <si>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</si>
  <si>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</si>
  <si>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</si>
  <si>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</si>
  <si>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</si>
  <si>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</si>
  <si>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</si>
  <si>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</si>
  <si>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</si>
  <si>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</si>
  <si>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</si>
  <si>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</si>
  <si>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</si>
  <si>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</si>
  <si>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</si>
  <si>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</si>
  <si>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</si>
  <si>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</si>
  <si>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</si>
  <si>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</si>
  <si>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</si>
  <si>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</si>
  <si>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</si>
  <si>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</si>
  <si>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</si>
  <si>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</si>
  <si>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</si>
  <si>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</si>
  <si>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</si>
  <si>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</si>
  <si>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</si>
  <si>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</si>
  <si>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</si>
  <si>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</si>
  <si>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</si>
  <si>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</si>
  <si>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</si>
  <si>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</si>
  <si>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</si>
  <si>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</si>
  <si>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</si>
  <si>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</si>
  <si>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</si>
  <si>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</si>
  <si>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</si>
  <si>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</si>
  <si>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</si>
  <si>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</si>
  <si>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</si>
  <si>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</si>
  <si>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</si>
  <si>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</si>
  <si>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</si>
  <si>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</si>
  <si>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</si>
  <si>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</si>
  <si>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</si>
  <si>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</si>
  <si>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</si>
  <si>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</si>
  <si>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</si>
  <si>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</si>
  <si>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</si>
  <si>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</si>
  <si>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</si>
  <si>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</si>
  <si>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</si>
  <si>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</si>
  <si>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</si>
  <si>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</si>
  <si>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</si>
  <si>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</si>
  <si>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</si>
  <si>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</si>
  <si>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</si>
  <si>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</si>
  <si>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</si>
  <si>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</si>
  <si>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</si>
  <si>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</si>
  <si>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</si>
  <si>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</si>
  <si>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</si>
  <si>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</si>
  <si>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</si>
  <si>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</si>
  <si>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</si>
  <si>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</si>
  <si>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</si>
  <si>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</si>
  <si>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</si>
  <si>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</si>
  <si>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</si>
  <si>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</si>
  <si>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</si>
  <si>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</si>
  <si>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</si>
  <si>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</si>
  <si>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</si>
  <si>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</si>
  <si>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</si>
  <si>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</si>
  <si>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</si>
  <si>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</si>
  <si>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</si>
  <si>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</si>
  <si>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</si>
  <si>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</si>
  <si>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</si>
  <si>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</si>
  <si>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</si>
  <si>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</si>
  <si>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</si>
  <si>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</si>
  <si>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</si>
  <si>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</si>
  <si>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</si>
  <si>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</si>
  <si>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</si>
  <si>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</si>
  <si>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</si>
  <si>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</si>
  <si>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</si>
  <si>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</si>
  <si>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</si>
  <si>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</si>
  <si>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</si>
  <si>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</si>
  <si>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</si>
  <si>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</si>
  <si>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</si>
  <si>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</si>
  <si>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</si>
  <si>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</si>
  <si>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</si>
  <si>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</si>
  <si>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</si>
  <si>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</si>
  <si>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</si>
  <si>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</si>
  <si>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</si>
  <si>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</si>
  <si>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</si>
  <si>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</si>
  <si>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</si>
  <si>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</si>
  <si>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</si>
  <si>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</si>
  <si>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</si>
  <si>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</si>
  <si>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</si>
  <si>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</si>
  <si>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</si>
  <si>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</si>
  <si>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</si>
  <si>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</si>
  <si>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</si>
  <si>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</si>
  <si>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</si>
  <si>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</si>
  <si>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</si>
  <si>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</si>
  <si>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</si>
  <si>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</si>
  <si>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</si>
  <si>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</si>
  <si>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</si>
  <si>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</si>
  <si>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</si>
  <si>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</si>
  <si>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</si>
  <si>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</si>
  <si>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</si>
  <si>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</si>
  <si>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</si>
  <si>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</si>
  <si>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</si>
  <si>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</si>
  <si>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</si>
  <si>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</si>
  <si>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</si>
  <si>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</si>
  <si>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</si>
  <si>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</si>
  <si>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</si>
  <si>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</si>
  <si>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</si>
  <si>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</si>
  <si>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</si>
  <si>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</si>
  <si>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</si>
  <si>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</si>
  <si>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</si>
  <si>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</si>
  <si>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</si>
  <si>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</si>
  <si>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</si>
  <si>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</si>
  <si>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</si>
  <si>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</si>
  <si>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</si>
  <si>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</si>
  <si>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</si>
  <si>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</si>
  <si>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</si>
  <si>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</si>
  <si>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</si>
  <si>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</si>
  <si>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</si>
  <si>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</si>
  <si>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</si>
  <si>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</si>
  <si>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</si>
  <si>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</si>
  <si>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</si>
  <si>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</si>
  <si>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</si>
  <si>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</si>
  <si>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</si>
  <si>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</si>
  <si>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</si>
  <si>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</si>
  <si>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</si>
  <si>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</si>
  <si>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</si>
  <si>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</si>
  <si>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</si>
  <si>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</si>
  <si>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(January through Setptember 2017 spread is based on allocation factors developed for the 12 ME 12/31/2016)</t>
  </si>
  <si>
    <t>(October through December 2016 spread is based on allocation factors developed for the 12 ME 12/31/2015)</t>
  </si>
  <si>
    <t>FOR THE 12 MONTHS ENDED SEPTEMBER 30, 2017</t>
  </si>
  <si>
    <t>PERIODIC ALLOCATED RESULTS OF OPERATIONS</t>
  </si>
  <si>
    <t>PUGET SOUND ENERGY</t>
  </si>
  <si>
    <t xml:space="preserve">RATE BASE (AMA For 12 Months Ended September 30, 2017)  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</si>
  <si>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</si>
  <si>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</si>
  <si>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</si>
  <si>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</si>
  <si>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</si>
  <si>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</si>
  <si>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</si>
  <si>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</si>
  <si>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</si>
  <si>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</si>
  <si>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Check</t>
  </si>
  <si>
    <t>FERC Account and Description</t>
  </si>
  <si>
    <t>Allocated Electric</t>
  </si>
  <si>
    <t>Allocated Gas</t>
  </si>
  <si>
    <t xml:space="preserve">Allocation Method   </t>
  </si>
  <si>
    <t>Blended Electric Rate</t>
  </si>
  <si>
    <t>Blended Gas Rate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</si>
  <si>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</si>
  <si>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</si>
  <si>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</si>
  <si>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</si>
  <si>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</si>
  <si>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</si>
  <si>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</si>
  <si>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</si>
  <si>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</si>
  <si>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</si>
  <si>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</si>
  <si>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</si>
  <si>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</si>
  <si>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</si>
  <si>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</si>
  <si>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</si>
  <si>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</si>
  <si>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</si>
  <si>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</si>
  <si>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</si>
  <si>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</si>
  <si>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</si>
  <si>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</si>
  <si>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</si>
  <si>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</si>
  <si>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</si>
  <si>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</si>
  <si>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</si>
  <si>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</si>
  <si>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</si>
  <si>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</si>
  <si>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</si>
  <si>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27- OTHER OPERATING EXPENSES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</si>
  <si>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</si>
  <si>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</si>
  <si>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</si>
  <si>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</si>
  <si>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</si>
  <si>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</si>
  <si>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</si>
  <si>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</si>
  <si>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Oct 16 - Dec 16</t>
  </si>
  <si>
    <t>Jan 17 - Sep 17</t>
  </si>
  <si>
    <t>12 Month Average number of Customers</t>
  </si>
  <si>
    <t>Joint Meter Reading Customers</t>
  </si>
  <si>
    <t>Non-Production Plant</t>
  </si>
  <si>
    <t>4-Factor Allocator</t>
  </si>
  <si>
    <t>Direct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</si>
</sst>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0.000000"/>
    <numFmt numFmtId="167" formatCode="_(* #,##0.00000_);_(* \(#,##0.00000\);_(* &quot;-&quot;??_);_(@_)"/>
    <numFmt numFmtId="168" formatCode="0.0000000"/>
    <numFmt numFmtId="169" formatCode="0000"/>
    <numFmt numFmtId="170" formatCode="000000"/>
    <numFmt numFmtId="171" formatCode="d\.mmm\.yy"/>
    <numFmt numFmtId="172" formatCode="#."/>
    <numFmt numFmtId="173" formatCode="_(* ###0_);_(* \(###0\);_(* &quot;-&quot;_);_(@_)"/>
    <numFmt numFmtId="174" formatCode="_(&quot;$&quot;* #,##0.0_);_(&quot;$&quot;* \(#,##0.0\);_(&quot;$&quot;* &quot;-&quot;??_);_(@_)"/>
    <numFmt numFmtId="175" formatCode="&quot;$&quot;#,##0;\-&quot;$&quot;#,##0"/>
    <numFmt numFmtId="176" formatCode="0.00_)"/>
    <numFmt numFmtId="177" formatCode="mmmm\ d\,\ yyyy"/>
    <numFmt numFmtId="178" formatCode="0.0%"/>
    <numFmt numFmtId="179" formatCode="_(&quot;$&quot;* #,##0.0000_);_(&quot;$&quot;* \(#,##0.0000\);_(&quot;$&quot;* &quot;-&quot;????_);_(@_)"/>
    <numFmt numFmtId="180" formatCode="_(* #,##0_);_(* \(#,##0\);_(* &quot;-&quot;??_);_(@_)"/>
    <numFmt numFmtId="181" formatCode="_(* #,##0.0_);_(* \(#,##0.0\);_(* &quot;-&quot;_);_(@_)"/>
    <numFmt numFmtId="182" formatCode="&quot;$&quot;#,##0.00"/>
    <numFmt numFmtId="183" formatCode="__@"/>
    <numFmt numFmtId="184" formatCode="_(&quot;$&quot;* #,##0_);_(&quot;$&quot;* \(#,##0\);_(&quot;$&quot;* &quot;-&quot;??_);_(@_)"/>
  </numFmts>
  <fonts count="9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</fonts>
  <fills count="1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3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166" fontId="23" fillId="0" borderId="0">
      <alignment horizontal="left" wrapText="1"/>
    </xf>
    <xf numFmtId="167" fontId="23" fillId="0" borderId="0">
      <alignment horizontal="left" wrapText="1"/>
    </xf>
    <xf numFmtId="168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6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0" fontId="24" fillId="0" borderId="0"/>
    <xf numFmtId="167" fontId="23" fillId="0" borderId="0">
      <alignment horizontal="left" wrapText="1"/>
    </xf>
    <xf numFmtId="166" fontId="23" fillId="0" borderId="0">
      <alignment horizontal="left" wrapText="1"/>
    </xf>
    <xf numFmtId="167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0" fontId="24" fillId="0" borderId="0"/>
    <xf numFmtId="169" fontId="25" fillId="0" borderId="0">
      <alignment horizontal="left"/>
    </xf>
    <xf numFmtId="170" fontId="26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4" borderId="0" applyNumberFormat="0" applyBorder="0" applyAlignment="0" applyProtection="0"/>
    <xf numFmtId="0" fontId="17" fillId="12" borderId="0" applyNumberFormat="0" applyBorder="0" applyAlignment="0" applyProtection="0"/>
    <xf numFmtId="0" fontId="30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36" borderId="0" applyNumberFormat="0" applyBorder="0" applyAlignment="0" applyProtection="0"/>
    <xf numFmtId="0" fontId="17" fillId="16" borderId="0" applyNumberFormat="0" applyBorder="0" applyAlignment="0" applyProtection="0"/>
    <xf numFmtId="0" fontId="30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46" borderId="0" applyNumberFormat="0" applyBorder="0" applyAlignment="0" applyProtection="0"/>
    <xf numFmtId="0" fontId="17" fillId="20" borderId="0" applyNumberFormat="0" applyBorder="0" applyAlignment="0" applyProtection="0"/>
    <xf numFmtId="0" fontId="30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7" borderId="0" applyNumberFormat="0" applyBorder="0" applyAlignment="0" applyProtection="0"/>
    <xf numFmtId="0" fontId="17" fillId="24" borderId="0" applyNumberFormat="0" applyBorder="0" applyAlignment="0" applyProtection="0"/>
    <xf numFmtId="0" fontId="30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4" borderId="0" applyNumberFormat="0" applyBorder="0" applyAlignment="0" applyProtection="0"/>
    <xf numFmtId="0" fontId="17" fillId="28" borderId="0" applyNumberFormat="0" applyBorder="0" applyAlignment="0" applyProtection="0"/>
    <xf numFmtId="0" fontId="30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3" borderId="0" applyNumberFormat="0" applyBorder="0" applyAlignment="0" applyProtection="0"/>
    <xf numFmtId="0" fontId="17" fillId="32" borderId="0" applyNumberFormat="0" applyBorder="0" applyAlignment="0" applyProtection="0"/>
    <xf numFmtId="0" fontId="30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30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3" borderId="0" applyNumberFormat="0" applyBorder="0" applyAlignment="0" applyProtection="0"/>
    <xf numFmtId="0" fontId="27" fillId="64" borderId="0" applyNumberFormat="0" applyBorder="0" applyAlignment="0" applyProtection="0"/>
    <xf numFmtId="0" fontId="30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27" fillId="65" borderId="0" applyNumberFormat="0" applyBorder="0" applyAlignment="0" applyProtection="0"/>
    <xf numFmtId="0" fontId="30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68" borderId="0" applyNumberFormat="0" applyBorder="0" applyAlignment="0" applyProtection="0"/>
    <xf numFmtId="0" fontId="27" fillId="59" borderId="0" applyNumberFormat="0" applyBorder="0" applyAlignment="0" applyProtection="0"/>
    <xf numFmtId="0" fontId="30" fillId="6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1" fillId="59" borderId="0" applyNumberFormat="0" applyBorder="0" applyAlignment="0" applyProtection="0"/>
    <xf numFmtId="0" fontId="7" fillId="3" borderId="0" applyNumberFormat="0" applyBorder="0" applyAlignment="0" applyProtection="0"/>
    <xf numFmtId="0" fontId="32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ont="0" applyFill="0" applyBorder="0" applyAlignment="0" applyProtection="0">
      <alignment horizontal="right"/>
    </xf>
    <xf numFmtId="171" fontId="33" fillId="0" borderId="0" applyFill="0" applyBorder="0" applyAlignment="0"/>
    <xf numFmtId="0" fontId="34" fillId="72" borderId="25" applyNumberFormat="0" applyAlignment="0" applyProtection="0"/>
    <xf numFmtId="0" fontId="11" fillId="6" borderId="4" applyNumberFormat="0" applyAlignment="0" applyProtection="0"/>
    <xf numFmtId="0" fontId="35" fillId="47" borderId="25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6" fillId="60" borderId="26" applyNumberFormat="0" applyAlignment="0" applyProtection="0"/>
    <xf numFmtId="0" fontId="13" fillId="7" borderId="7" applyNumberFormat="0" applyAlignment="0" applyProtection="0"/>
    <xf numFmtId="0" fontId="36" fillId="73" borderId="26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3" fillId="74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40" fillId="0" borderId="0" applyFont="0" applyFill="0" applyBorder="0" applyAlignment="0" applyProtection="0"/>
    <xf numFmtId="0" fontId="41" fillId="0" borderId="0"/>
    <xf numFmtId="0" fontId="41" fillId="0" borderId="0"/>
    <xf numFmtId="0" fontId="42" fillId="0" borderId="0"/>
    <xf numFmtId="172" fontId="43" fillId="0" borderId="0">
      <protection locked="0"/>
    </xf>
    <xf numFmtId="0" fontId="42" fillId="0" borderId="0"/>
    <xf numFmtId="0" fontId="44" fillId="0" borderId="0" applyNumberFormat="0" applyAlignment="0">
      <alignment horizontal="left"/>
    </xf>
    <xf numFmtId="0" fontId="45" fillId="0" borderId="0" applyNumberFormat="0" applyAlignment="0"/>
    <xf numFmtId="0" fontId="41" fillId="0" borderId="0"/>
    <xf numFmtId="0" fontId="42" fillId="0" borderId="0"/>
    <xf numFmtId="0" fontId="41" fillId="0" borderId="0"/>
    <xf numFmtId="0" fontId="42" fillId="0" borderId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6" fillId="75" borderId="0" applyNumberFormat="0" applyBorder="0" applyAlignment="0" applyProtection="0"/>
    <xf numFmtId="0" fontId="46" fillId="76" borderId="0" applyNumberFormat="0" applyBorder="0" applyAlignment="0" applyProtection="0"/>
    <xf numFmtId="0" fontId="46" fillId="77" borderId="0" applyNumberFormat="0" applyBorder="0" applyAlignment="0" applyProtection="0"/>
    <xf numFmtId="166" fontId="23" fillId="0" borderId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0" fillId="0" borderId="0" applyFont="0" applyFill="0" applyBorder="0" applyAlignment="0" applyProtection="0"/>
    <xf numFmtId="0" fontId="41" fillId="0" borderId="0"/>
    <xf numFmtId="0" fontId="49" fillId="78" borderId="0" applyNumberFormat="0" applyBorder="0" applyAlignment="0" applyProtection="0"/>
    <xf numFmtId="0" fontId="6" fillId="2" borderId="0" applyNumberFormat="0" applyBorder="0" applyAlignment="0" applyProtection="0"/>
    <xf numFmtId="0" fontId="49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22" fillId="74" borderId="0" applyNumberFormat="0" applyBorder="0" applyAlignment="0" applyProtection="0"/>
    <xf numFmtId="38" fontId="22" fillId="74" borderId="0" applyNumberFormat="0" applyBorder="0" applyAlignment="0" applyProtection="0"/>
    <xf numFmtId="174" fontId="20" fillId="0" borderId="0" applyNumberFormat="0" applyFill="0" applyBorder="0" applyProtection="0">
      <alignment horizontal="right"/>
    </xf>
    <xf numFmtId="0" fontId="50" fillId="0" borderId="27" applyNumberFormat="0" applyAlignment="0" applyProtection="0">
      <alignment horizontal="left"/>
    </xf>
    <xf numFmtId="0" fontId="50" fillId="0" borderId="23">
      <alignment horizontal="left"/>
    </xf>
    <xf numFmtId="14" fontId="21" fillId="79" borderId="28">
      <alignment horizontal="center" vertical="center" wrapText="1"/>
    </xf>
    <xf numFmtId="0" fontId="51" fillId="0" borderId="29" applyNumberFormat="0" applyFill="0" applyAlignment="0" applyProtection="0"/>
    <xf numFmtId="0" fontId="3" fillId="0" borderId="1" applyNumberFormat="0" applyFill="0" applyAlignment="0" applyProtection="0"/>
    <xf numFmtId="0" fontId="52" fillId="0" borderId="30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3" fillId="0" borderId="31" applyNumberFormat="0" applyFill="0" applyAlignment="0" applyProtection="0"/>
    <xf numFmtId="0" fontId="4" fillId="0" borderId="2" applyNumberFormat="0" applyFill="0" applyAlignment="0" applyProtection="0"/>
    <xf numFmtId="0" fontId="54" fillId="0" borderId="3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5" fillId="0" borderId="32" applyNumberFormat="0" applyFill="0" applyAlignment="0" applyProtection="0"/>
    <xf numFmtId="0" fontId="5" fillId="0" borderId="3" applyNumberFormat="0" applyFill="0" applyAlignment="0" applyProtection="0"/>
    <xf numFmtId="0" fontId="56" fillId="0" borderId="3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57" fillId="0" borderId="0"/>
    <xf numFmtId="40" fontId="57" fillId="0" borderId="0"/>
    <xf numFmtId="10" fontId="22" fillId="80" borderId="14" applyNumberFormat="0" applyBorder="0" applyAlignment="0" applyProtection="0"/>
    <xf numFmtId="10" fontId="22" fillId="80" borderId="14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8" fillId="43" borderId="2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9" fillId="69" borderId="2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60" fillId="81" borderId="34">
      <alignment horizontal="left"/>
      <protection locked="0"/>
    </xf>
    <xf numFmtId="10" fontId="60" fillId="81" borderId="34">
      <alignment horizontal="right"/>
      <protection locked="0"/>
    </xf>
    <xf numFmtId="0" fontId="22" fillId="74" borderId="0"/>
    <xf numFmtId="3" fontId="61" fillId="0" borderId="0" applyFill="0" applyBorder="0" applyAlignment="0" applyProtection="0"/>
    <xf numFmtId="0" fontId="62" fillId="0" borderId="35" applyNumberFormat="0" applyFill="0" applyAlignment="0" applyProtection="0"/>
    <xf numFmtId="0" fontId="12" fillId="0" borderId="6" applyNumberFormat="0" applyFill="0" applyAlignment="0" applyProtection="0"/>
    <xf numFmtId="0" fontId="63" fillId="0" borderId="3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1" fillId="0" borderId="37" applyNumberFormat="0" applyFont="0" applyAlignment="0">
      <alignment horizontal="center"/>
    </xf>
    <xf numFmtId="44" fontId="21" fillId="0" borderId="37" applyNumberFormat="0" applyFont="0" applyAlignment="0">
      <alignment horizontal="center"/>
    </xf>
    <xf numFmtId="44" fontId="21" fillId="0" borderId="38" applyNumberFormat="0" applyFont="0" applyAlignment="0">
      <alignment horizontal="center"/>
    </xf>
    <xf numFmtId="44" fontId="21" fillId="0" borderId="38" applyNumberFormat="0" applyFont="0" applyAlignment="0">
      <alignment horizontal="center"/>
    </xf>
    <xf numFmtId="0" fontId="64" fillId="69" borderId="0" applyNumberFormat="0" applyBorder="0" applyAlignment="0" applyProtection="0"/>
    <xf numFmtId="0" fontId="8" fillId="4" borderId="0" applyNumberFormat="0" applyBorder="0" applyAlignment="0" applyProtection="0"/>
    <xf numFmtId="0" fontId="64" fillId="8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5" fillId="0" borderId="0"/>
    <xf numFmtId="175" fontId="23" fillId="0" borderId="0"/>
    <xf numFmtId="176" fontId="66" fillId="0" borderId="0"/>
    <xf numFmtId="175" fontId="23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166" fontId="37" fillId="0" borderId="0">
      <alignment horizontal="left" wrapText="1"/>
    </xf>
    <xf numFmtId="166" fontId="37" fillId="0" borderId="0">
      <alignment horizontal="left" wrapText="1"/>
    </xf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177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6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7" fillId="72" borderId="40" applyNumberFormat="0" applyAlignment="0" applyProtection="0"/>
    <xf numFmtId="0" fontId="10" fillId="6" borderId="5" applyNumberFormat="0" applyAlignment="0" applyProtection="0"/>
    <xf numFmtId="0" fontId="67" fillId="47" borderId="40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1" fillId="0" borderId="0"/>
    <xf numFmtId="0" fontId="41" fillId="0" borderId="0"/>
    <xf numFmtId="0" fontId="42" fillId="0" borderId="0"/>
    <xf numFmtId="178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23" fillId="83" borderId="34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68" fillId="0" borderId="28">
      <alignment horizontal="center"/>
    </xf>
    <xf numFmtId="3" fontId="38" fillId="0" borderId="0" applyFont="0" applyFill="0" applyBorder="0" applyAlignment="0" applyProtection="0"/>
    <xf numFmtId="0" fontId="38" fillId="84" borderId="0" applyNumberFormat="0" applyFont="0" applyBorder="0" applyAlignment="0" applyProtection="0"/>
    <xf numFmtId="0" fontId="42" fillId="0" borderId="0"/>
    <xf numFmtId="3" fontId="69" fillId="0" borderId="0" applyFill="0" applyBorder="0" applyAlignment="0" applyProtection="0"/>
    <xf numFmtId="0" fontId="70" fillId="0" borderId="0"/>
    <xf numFmtId="42" fontId="23" fillId="80" borderId="0"/>
    <xf numFmtId="42" fontId="23" fillId="80" borderId="24">
      <alignment vertical="center"/>
    </xf>
    <xf numFmtId="0" fontId="21" fillId="80" borderId="12" applyNumberFormat="0">
      <alignment horizontal="center" vertical="center" wrapText="1"/>
    </xf>
    <xf numFmtId="10" fontId="23" fillId="80" borderId="0"/>
    <xf numFmtId="179" fontId="23" fillId="80" borderId="0"/>
    <xf numFmtId="180" fontId="57" fillId="0" borderId="0" applyBorder="0" applyAlignment="0"/>
    <xf numFmtId="42" fontId="23" fillId="80" borderId="10">
      <alignment horizontal="left"/>
    </xf>
    <xf numFmtId="179" fontId="71" fillId="80" borderId="10">
      <alignment horizontal="left"/>
    </xf>
    <xf numFmtId="14" fontId="37" fillId="0" borderId="0" applyNumberFormat="0" applyFill="0" applyBorder="0" applyAlignment="0" applyProtection="0">
      <alignment horizontal="left"/>
    </xf>
    <xf numFmtId="181" fontId="23" fillId="0" borderId="0" applyFont="0" applyFill="0" applyAlignment="0">
      <alignment horizontal="right"/>
    </xf>
    <xf numFmtId="4" fontId="28" fillId="81" borderId="40" applyNumberFormat="0" applyProtection="0">
      <alignment vertical="center"/>
    </xf>
    <xf numFmtId="4" fontId="72" fillId="82" borderId="41" applyNumberFormat="0" applyProtection="0">
      <alignment vertical="center"/>
    </xf>
    <xf numFmtId="4" fontId="28" fillId="81" borderId="40" applyNumberFormat="0" applyProtection="0">
      <alignment vertical="center"/>
    </xf>
    <xf numFmtId="4" fontId="73" fillId="81" borderId="40" applyNumberFormat="0" applyProtection="0">
      <alignment vertical="center"/>
    </xf>
    <xf numFmtId="4" fontId="74" fillId="81" borderId="41" applyNumberFormat="0" applyProtection="0">
      <alignment vertical="center"/>
    </xf>
    <xf numFmtId="4" fontId="73" fillId="81" borderId="40" applyNumberFormat="0" applyProtection="0">
      <alignment vertical="center"/>
    </xf>
    <xf numFmtId="4" fontId="28" fillId="81" borderId="40" applyNumberFormat="0" applyProtection="0">
      <alignment horizontal="left" vertical="center" indent="1"/>
    </xf>
    <xf numFmtId="4" fontId="72" fillId="81" borderId="41" applyNumberFormat="0" applyProtection="0">
      <alignment horizontal="left" vertical="center" indent="1"/>
    </xf>
    <xf numFmtId="4" fontId="28" fillId="81" borderId="40" applyNumberFormat="0" applyProtection="0">
      <alignment horizontal="left" vertical="center" indent="1"/>
    </xf>
    <xf numFmtId="4" fontId="28" fillId="81" borderId="40" applyNumberFormat="0" applyProtection="0">
      <alignment horizontal="left" vertical="center" indent="1"/>
    </xf>
    <xf numFmtId="0" fontId="72" fillId="81" borderId="41" applyNumberFormat="0" applyProtection="0">
      <alignment horizontal="left" vertical="top" indent="1"/>
    </xf>
    <xf numFmtId="4" fontId="28" fillId="81" borderId="40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0" fontId="23" fillId="86" borderId="0" applyNumberFormat="0" applyProtection="0">
      <alignment horizontal="left" vertical="center" indent="1"/>
    </xf>
    <xf numFmtId="4" fontId="72" fillId="87" borderId="0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4" fontId="28" fillId="88" borderId="40" applyNumberFormat="0" applyProtection="0">
      <alignment horizontal="right" vertical="center"/>
    </xf>
    <xf numFmtId="4" fontId="28" fillId="35" borderId="41" applyNumberFormat="0" applyProtection="0">
      <alignment horizontal="right" vertical="center"/>
    </xf>
    <xf numFmtId="4" fontId="28" fillId="88" borderId="40" applyNumberFormat="0" applyProtection="0">
      <alignment horizontal="right" vertical="center"/>
    </xf>
    <xf numFmtId="4" fontId="28" fillId="89" borderId="40" applyNumberFormat="0" applyProtection="0">
      <alignment horizontal="right" vertical="center"/>
    </xf>
    <xf numFmtId="4" fontId="28" fillId="36" borderId="41" applyNumberFormat="0" applyProtection="0">
      <alignment horizontal="right" vertical="center"/>
    </xf>
    <xf numFmtId="4" fontId="28" fillId="89" borderId="40" applyNumberFormat="0" applyProtection="0">
      <alignment horizontal="right" vertical="center"/>
    </xf>
    <xf numFmtId="4" fontId="28" fillId="90" borderId="40" applyNumberFormat="0" applyProtection="0">
      <alignment horizontal="right" vertical="center"/>
    </xf>
    <xf numFmtId="4" fontId="28" fillId="61" borderId="41" applyNumberFormat="0" applyProtection="0">
      <alignment horizontal="right" vertical="center"/>
    </xf>
    <xf numFmtId="4" fontId="28" fillId="90" borderId="40" applyNumberFormat="0" applyProtection="0">
      <alignment horizontal="right" vertical="center"/>
    </xf>
    <xf numFmtId="4" fontId="28" fillId="91" borderId="40" applyNumberFormat="0" applyProtection="0">
      <alignment horizontal="right" vertical="center"/>
    </xf>
    <xf numFmtId="4" fontId="28" fillId="48" borderId="41" applyNumberFormat="0" applyProtection="0">
      <alignment horizontal="right" vertical="center"/>
    </xf>
    <xf numFmtId="4" fontId="28" fillId="91" borderId="40" applyNumberFormat="0" applyProtection="0">
      <alignment horizontal="right" vertical="center"/>
    </xf>
    <xf numFmtId="4" fontId="28" fillId="92" borderId="40" applyNumberFormat="0" applyProtection="0">
      <alignment horizontal="right" vertical="center"/>
    </xf>
    <xf numFmtId="4" fontId="28" fillId="52" borderId="41" applyNumberFormat="0" applyProtection="0">
      <alignment horizontal="right" vertical="center"/>
    </xf>
    <xf numFmtId="4" fontId="28" fillId="92" borderId="40" applyNumberFormat="0" applyProtection="0">
      <alignment horizontal="right" vertical="center"/>
    </xf>
    <xf numFmtId="4" fontId="28" fillId="93" borderId="40" applyNumberFormat="0" applyProtection="0">
      <alignment horizontal="right" vertical="center"/>
    </xf>
    <xf numFmtId="4" fontId="28" fillId="70" borderId="41" applyNumberFormat="0" applyProtection="0">
      <alignment horizontal="right" vertical="center"/>
    </xf>
    <xf numFmtId="4" fontId="28" fillId="93" borderId="40" applyNumberFormat="0" applyProtection="0">
      <alignment horizontal="right" vertical="center"/>
    </xf>
    <xf numFmtId="4" fontId="28" fillId="94" borderId="40" applyNumberFormat="0" applyProtection="0">
      <alignment horizontal="right" vertical="center"/>
    </xf>
    <xf numFmtId="4" fontId="28" fillId="46" borderId="41" applyNumberFormat="0" applyProtection="0">
      <alignment horizontal="right" vertical="center"/>
    </xf>
    <xf numFmtId="4" fontId="28" fillId="94" borderId="40" applyNumberFormat="0" applyProtection="0">
      <alignment horizontal="right" vertical="center"/>
    </xf>
    <xf numFmtId="4" fontId="28" fillId="95" borderId="40" applyNumberFormat="0" applyProtection="0">
      <alignment horizontal="right" vertical="center"/>
    </xf>
    <xf numFmtId="4" fontId="28" fillId="96" borderId="41" applyNumberFormat="0" applyProtection="0">
      <alignment horizontal="right" vertical="center"/>
    </xf>
    <xf numFmtId="4" fontId="28" fillId="95" borderId="40" applyNumberFormat="0" applyProtection="0">
      <alignment horizontal="right" vertical="center"/>
    </xf>
    <xf numFmtId="4" fontId="28" fillId="97" borderId="40" applyNumberFormat="0" applyProtection="0">
      <alignment horizontal="right" vertical="center"/>
    </xf>
    <xf numFmtId="4" fontId="28" fillId="45" borderId="41" applyNumberFormat="0" applyProtection="0">
      <alignment horizontal="right" vertical="center"/>
    </xf>
    <xf numFmtId="4" fontId="28" fillId="97" borderId="40" applyNumberFormat="0" applyProtection="0">
      <alignment horizontal="right" vertical="center"/>
    </xf>
    <xf numFmtId="4" fontId="72" fillId="98" borderId="40" applyNumberFormat="0" applyProtection="0">
      <alignment horizontal="left" vertical="center" indent="1"/>
    </xf>
    <xf numFmtId="4" fontId="72" fillId="99" borderId="42" applyNumberFormat="0" applyProtection="0">
      <alignment horizontal="left" vertical="center" indent="1"/>
    </xf>
    <xf numFmtId="4" fontId="72" fillId="98" borderId="40" applyNumberFormat="0" applyProtection="0">
      <alignment horizontal="left" vertical="center" indent="1"/>
    </xf>
    <xf numFmtId="4" fontId="28" fillId="100" borderId="43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43" applyNumberFormat="0" applyProtection="0">
      <alignment horizontal="left" vertical="center" indent="1"/>
    </xf>
    <xf numFmtId="4" fontId="75" fillId="102" borderId="0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4" fontId="28" fillId="34" borderId="41" applyNumberFormat="0" applyProtection="0">
      <alignment horizontal="right" vertical="center"/>
    </xf>
    <xf numFmtId="0" fontId="23" fillId="85" borderId="40" applyNumberFormat="0" applyProtection="0">
      <alignment horizontal="left" vertical="center" indent="1"/>
    </xf>
    <xf numFmtId="4" fontId="28" fillId="100" borderId="40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40" applyNumberFormat="0" applyProtection="0">
      <alignment horizontal="left" vertical="center" indent="1"/>
    </xf>
    <xf numFmtId="4" fontId="28" fillId="103" borderId="40" applyNumberFormat="0" applyProtection="0">
      <alignment horizontal="left" vertical="center" indent="1"/>
    </xf>
    <xf numFmtId="4" fontId="28" fillId="87" borderId="0" applyNumberFormat="0" applyProtection="0">
      <alignment horizontal="left" vertical="center" indent="1"/>
    </xf>
    <xf numFmtId="4" fontId="28" fillId="103" borderId="40" applyNumberFormat="0" applyProtection="0">
      <alignment horizontal="left" vertical="center" indent="1"/>
    </xf>
    <xf numFmtId="0" fontId="23" fillId="103" borderId="40" applyNumberFormat="0" applyProtection="0">
      <alignment horizontal="left" vertical="center" indent="1"/>
    </xf>
    <xf numFmtId="0" fontId="23" fillId="102" borderId="41" applyNumberFormat="0" applyProtection="0">
      <alignment horizontal="left" vertical="center" indent="1"/>
    </xf>
    <xf numFmtId="0" fontId="23" fillId="103" borderId="40" applyNumberFormat="0" applyProtection="0">
      <alignment horizontal="left" vertical="center" indent="1"/>
    </xf>
    <xf numFmtId="0" fontId="23" fillId="103" borderId="40" applyNumberFormat="0" applyProtection="0">
      <alignment horizontal="left" vertical="center" indent="1"/>
    </xf>
    <xf numFmtId="0" fontId="23" fillId="102" borderId="41" applyNumberFormat="0" applyProtection="0">
      <alignment horizontal="left" vertical="top" indent="1"/>
    </xf>
    <xf numFmtId="0" fontId="23" fillId="103" borderId="40" applyNumberFormat="0" applyProtection="0">
      <alignment horizontal="left" vertical="center" indent="1"/>
    </xf>
    <xf numFmtId="0" fontId="23" fillId="104" borderId="40" applyNumberFormat="0" applyProtection="0">
      <alignment horizontal="left" vertical="center" indent="1"/>
    </xf>
    <xf numFmtId="0" fontId="23" fillId="87" borderId="41" applyNumberFormat="0" applyProtection="0">
      <alignment horizontal="left" vertical="center" indent="1"/>
    </xf>
    <xf numFmtId="0" fontId="23" fillId="104" borderId="40" applyNumberFormat="0" applyProtection="0">
      <alignment horizontal="left" vertical="center" indent="1"/>
    </xf>
    <xf numFmtId="0" fontId="23" fillId="104" borderId="40" applyNumberFormat="0" applyProtection="0">
      <alignment horizontal="left" vertical="center" indent="1"/>
    </xf>
    <xf numFmtId="0" fontId="23" fillId="87" borderId="41" applyNumberFormat="0" applyProtection="0">
      <alignment horizontal="left" vertical="top" indent="1"/>
    </xf>
    <xf numFmtId="0" fontId="23" fillId="104" borderId="40" applyNumberFormat="0" applyProtection="0">
      <alignment horizontal="left" vertical="center" indent="1"/>
    </xf>
    <xf numFmtId="0" fontId="23" fillId="74" borderId="40" applyNumberFormat="0" applyProtection="0">
      <alignment horizontal="left" vertical="center" indent="1"/>
    </xf>
    <xf numFmtId="0" fontId="23" fillId="105" borderId="41" applyNumberFormat="0" applyProtection="0">
      <alignment horizontal="left" vertical="center" indent="1"/>
    </xf>
    <xf numFmtId="0" fontId="23" fillId="74" borderId="40" applyNumberFormat="0" applyProtection="0">
      <alignment horizontal="left" vertical="center" indent="1"/>
    </xf>
    <xf numFmtId="0" fontId="23" fillId="74" borderId="40" applyNumberFormat="0" applyProtection="0">
      <alignment horizontal="left" vertical="center" indent="1"/>
    </xf>
    <xf numFmtId="0" fontId="23" fillId="105" borderId="41" applyNumberFormat="0" applyProtection="0">
      <alignment horizontal="left" vertical="top" indent="1"/>
    </xf>
    <xf numFmtId="0" fontId="23" fillId="74" borderId="40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0" fontId="23" fillId="83" borderId="41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0" fontId="23" fillId="83" borderId="41" applyNumberFormat="0" applyProtection="0">
      <alignment horizontal="left" vertical="top" indent="1"/>
    </xf>
    <xf numFmtId="0" fontId="23" fillId="85" borderId="40" applyNumberFormat="0" applyProtection="0">
      <alignment horizontal="left" vertical="center" indent="1"/>
    </xf>
    <xf numFmtId="0" fontId="23" fillId="40" borderId="14" applyNumberFormat="0">
      <protection locked="0"/>
    </xf>
    <xf numFmtId="4" fontId="28" fillId="106" borderId="40" applyNumberFormat="0" applyProtection="0">
      <alignment vertical="center"/>
    </xf>
    <xf numFmtId="4" fontId="28" fillId="106" borderId="41" applyNumberFormat="0" applyProtection="0">
      <alignment vertical="center"/>
    </xf>
    <xf numFmtId="4" fontId="28" fillId="106" borderId="40" applyNumberFormat="0" applyProtection="0">
      <alignment vertical="center"/>
    </xf>
    <xf numFmtId="4" fontId="73" fillId="106" borderId="40" applyNumberFormat="0" applyProtection="0">
      <alignment vertical="center"/>
    </xf>
    <xf numFmtId="4" fontId="73" fillId="106" borderId="41" applyNumberFormat="0" applyProtection="0">
      <alignment vertical="center"/>
    </xf>
    <xf numFmtId="4" fontId="73" fillId="106" borderId="40" applyNumberFormat="0" applyProtection="0">
      <alignment vertical="center"/>
    </xf>
    <xf numFmtId="4" fontId="28" fillId="106" borderId="40" applyNumberFormat="0" applyProtection="0">
      <alignment horizontal="left" vertical="center" indent="1"/>
    </xf>
    <xf numFmtId="4" fontId="28" fillId="106" borderId="41" applyNumberFormat="0" applyProtection="0">
      <alignment horizontal="left" vertical="center" indent="1"/>
    </xf>
    <xf numFmtId="4" fontId="28" fillId="106" borderId="40" applyNumberFormat="0" applyProtection="0">
      <alignment horizontal="left" vertical="center" indent="1"/>
    </xf>
    <xf numFmtId="4" fontId="28" fillId="106" borderId="40" applyNumberFormat="0" applyProtection="0">
      <alignment horizontal="left" vertical="center" indent="1"/>
    </xf>
    <xf numFmtId="0" fontId="28" fillId="106" borderId="41" applyNumberFormat="0" applyProtection="0">
      <alignment horizontal="left" vertical="top" indent="1"/>
    </xf>
    <xf numFmtId="4" fontId="28" fillId="106" borderId="40" applyNumberFormat="0" applyProtection="0">
      <alignment horizontal="left" vertical="center" indent="1"/>
    </xf>
    <xf numFmtId="4" fontId="28" fillId="100" borderId="40" applyNumberFormat="0" applyProtection="0">
      <alignment horizontal="right" vertical="center"/>
    </xf>
    <xf numFmtId="4" fontId="28" fillId="101" borderId="41" applyNumberFormat="0" applyProtection="0">
      <alignment horizontal="right" vertical="center"/>
    </xf>
    <xf numFmtId="4" fontId="28" fillId="100" borderId="40" applyNumberFormat="0" applyProtection="0">
      <alignment horizontal="right" vertical="center"/>
    </xf>
    <xf numFmtId="4" fontId="73" fillId="100" borderId="40" applyNumberFormat="0" applyProtection="0">
      <alignment horizontal="right" vertical="center"/>
    </xf>
    <xf numFmtId="4" fontId="73" fillId="101" borderId="41" applyNumberFormat="0" applyProtection="0">
      <alignment horizontal="right" vertical="center"/>
    </xf>
    <xf numFmtId="4" fontId="73" fillId="100" borderId="40" applyNumberFormat="0" applyProtection="0">
      <alignment horizontal="right" vertical="center"/>
    </xf>
    <xf numFmtId="0" fontId="23" fillId="85" borderId="40" applyNumberFormat="0" applyProtection="0">
      <alignment horizontal="left" vertical="center" indent="1"/>
    </xf>
    <xf numFmtId="4" fontId="28" fillId="34" borderId="41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0" fontId="28" fillId="87" borderId="41" applyNumberFormat="0" applyProtection="0">
      <alignment horizontal="left" vertical="top" indent="1"/>
    </xf>
    <xf numFmtId="0" fontId="23" fillId="85" borderId="40" applyNumberFormat="0" applyProtection="0">
      <alignment horizontal="left" vertical="center" indent="1"/>
    </xf>
    <xf numFmtId="0" fontId="76" fillId="0" borderId="0"/>
    <xf numFmtId="4" fontId="77" fillId="107" borderId="0" applyNumberFormat="0" applyProtection="0">
      <alignment horizontal="left" vertical="center" indent="1"/>
    </xf>
    <xf numFmtId="0" fontId="76" fillId="0" borderId="0"/>
    <xf numFmtId="4" fontId="78" fillId="100" borderId="40" applyNumberFormat="0" applyProtection="0">
      <alignment horizontal="right" vertical="center"/>
    </xf>
    <xf numFmtId="4" fontId="78" fillId="101" borderId="41" applyNumberFormat="0" applyProtection="0">
      <alignment horizontal="right" vertical="center"/>
    </xf>
    <xf numFmtId="4" fontId="78" fillId="100" borderId="40" applyNumberFormat="0" applyProtection="0">
      <alignment horizontal="right" vertical="center"/>
    </xf>
    <xf numFmtId="39" fontId="23" fillId="108" borderId="0"/>
    <xf numFmtId="0" fontId="79" fillId="0" borderId="0" applyNumberFormat="0" applyFill="0" applyBorder="0" applyAlignment="0" applyProtection="0"/>
    <xf numFmtId="38" fontId="22" fillId="0" borderId="44"/>
    <xf numFmtId="38" fontId="22" fillId="0" borderId="44"/>
    <xf numFmtId="38" fontId="57" fillId="0" borderId="10"/>
    <xf numFmtId="39" fontId="37" fillId="109" borderId="0"/>
    <xf numFmtId="166" fontId="23" fillId="0" borderId="0">
      <alignment horizontal="left" wrapText="1"/>
    </xf>
    <xf numFmtId="167" fontId="23" fillId="0" borderId="0">
      <alignment horizontal="left" wrapText="1"/>
    </xf>
    <xf numFmtId="40" fontId="80" fillId="0" borderId="0" applyBorder="0">
      <alignment horizontal="right"/>
    </xf>
    <xf numFmtId="41" fontId="81" fillId="80" borderId="0">
      <alignment horizontal="left"/>
    </xf>
    <xf numFmtId="0" fontId="82" fillId="0" borderId="0"/>
    <xf numFmtId="0" fontId="23" fillId="0" borderId="0" applyNumberFormat="0" applyBorder="0" applyAlignment="0"/>
    <xf numFmtId="0" fontId="83" fillId="0" borderId="0" applyFill="0" applyBorder="0" applyProtection="0">
      <alignment horizontal="left" vertical="top"/>
    </xf>
    <xf numFmtId="0" fontId="7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2" fontId="85" fillId="80" borderId="0">
      <alignment horizontal="left" vertical="center"/>
    </xf>
    <xf numFmtId="0" fontId="21" fillId="80" borderId="0">
      <alignment horizontal="left" wrapText="1"/>
    </xf>
    <xf numFmtId="0" fontId="86" fillId="0" borderId="0">
      <alignment horizontal="left" vertical="center"/>
    </xf>
    <xf numFmtId="0" fontId="46" fillId="0" borderId="45" applyNumberFormat="0" applyFill="0" applyAlignment="0" applyProtection="0"/>
    <xf numFmtId="0" fontId="16" fillId="0" borderId="9" applyNumberFormat="0" applyFill="0" applyAlignment="0" applyProtection="0"/>
    <xf numFmtId="0" fontId="46" fillId="0" borderId="46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2" fillId="0" borderId="47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6" fontId="23" fillId="0" borderId="0">
      <alignment horizontal="left" wrapText="1"/>
    </xf>
  </cellStyleXfs>
  <cellXfs count="177">
    <xf numFmtId="0" fontId="0" fillId="0" borderId="0" xfId="0"/>
    <xf numFmtId="0" fontId="0" fillId="0" borderId="14" xfId="0" applyBorder="1"/>
    <xf numFmtId="164" fontId="0" fillId="0" borderId="0" xfId="0" applyNumberFormat="1"/>
    <xf numFmtId="164" fontId="19" fillId="0" borderId="0" xfId="0" applyNumberFormat="1" applyFont="1" applyFill="1" applyBorder="1" applyAlignment="1">
      <alignment horizontal="right"/>
    </xf>
    <xf numFmtId="0" fontId="0" fillId="0" borderId="0" xfId="0"/>
    <xf numFmtId="164" fontId="18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37" fontId="1" fillId="0" borderId="48" xfId="42" applyNumberFormat="1" applyFill="1" applyBorder="1"/>
    <xf numFmtId="37" fontId="23" fillId="0" borderId="49" xfId="0" applyNumberFormat="1" applyFont="1" applyFill="1" applyBorder="1"/>
    <xf numFmtId="42" fontId="23" fillId="0" borderId="0" xfId="0" applyNumberFormat="1" applyFont="1" applyFill="1" applyBorder="1"/>
    <xf numFmtId="183" fontId="21" fillId="0" borderId="20" xfId="0" quotePrefix="1" applyNumberFormat="1" applyFont="1" applyFill="1" applyBorder="1" applyAlignment="1">
      <alignment horizontal="left" vertical="center"/>
    </xf>
    <xf numFmtId="184" fontId="88" fillId="0" borderId="49" xfId="0" applyNumberFormat="1" applyFont="1" applyBorder="1"/>
    <xf numFmtId="184" fontId="88" fillId="0" borderId="0" xfId="0" applyNumberFormat="1" applyFont="1" applyBorder="1"/>
    <xf numFmtId="183" fontId="81" fillId="0" borderId="20" xfId="0" applyNumberFormat="1" applyFont="1" applyBorder="1"/>
    <xf numFmtId="37" fontId="23" fillId="0" borderId="49" xfId="0" applyNumberFormat="1" applyFont="1" applyBorder="1"/>
    <xf numFmtId="37" fontId="23" fillId="0" borderId="0" xfId="0" applyNumberFormat="1" applyFont="1" applyBorder="1"/>
    <xf numFmtId="183" fontId="23" fillId="0" borderId="20" xfId="0" applyNumberFormat="1" applyFont="1" applyBorder="1"/>
    <xf numFmtId="184" fontId="23" fillId="0" borderId="49" xfId="0" applyNumberFormat="1" applyFont="1" applyFill="1" applyBorder="1"/>
    <xf numFmtId="184" fontId="23" fillId="0" borderId="0" xfId="0" applyNumberFormat="1" applyFont="1" applyFill="1" applyBorder="1"/>
    <xf numFmtId="183" fontId="23" fillId="0" borderId="20" xfId="0" quotePrefix="1" applyNumberFormat="1" applyFont="1" applyBorder="1" applyAlignment="1">
      <alignment horizontal="left"/>
    </xf>
    <xf numFmtId="180" fontId="23" fillId="0" borderId="48" xfId="0" applyNumberFormat="1" applyFont="1" applyBorder="1"/>
    <xf numFmtId="180" fontId="23" fillId="0" borderId="12" xfId="0" applyNumberFormat="1" applyFont="1" applyBorder="1"/>
    <xf numFmtId="180" fontId="23" fillId="0" borderId="21" xfId="0" applyNumberFormat="1" applyFont="1" applyBorder="1"/>
    <xf numFmtId="180" fontId="23" fillId="0" borderId="49" xfId="0" applyNumberFormat="1" applyFont="1" applyBorder="1"/>
    <xf numFmtId="180" fontId="23" fillId="0" borderId="0" xfId="0" applyNumberFormat="1" applyFont="1"/>
    <xf numFmtId="183" fontId="23" fillId="0" borderId="20" xfId="0" applyNumberFormat="1" applyFont="1" applyFill="1" applyBorder="1"/>
    <xf numFmtId="180" fontId="23" fillId="0" borderId="49" xfId="0" applyNumberFormat="1" applyFont="1" applyFill="1" applyBorder="1"/>
    <xf numFmtId="184" fontId="23" fillId="0" borderId="0" xfId="0" applyNumberFormat="1" applyFont="1" applyFill="1"/>
    <xf numFmtId="180" fontId="23" fillId="0" borderId="48" xfId="0" applyNumberFormat="1" applyFont="1" applyFill="1" applyBorder="1"/>
    <xf numFmtId="180" fontId="23" fillId="0" borderId="12" xfId="0" applyNumberFormat="1" applyFont="1" applyFill="1" applyBorder="1"/>
    <xf numFmtId="180" fontId="23" fillId="0" borderId="21" xfId="0" applyNumberFormat="1" applyFont="1" applyFill="1" applyBorder="1"/>
    <xf numFmtId="180" fontId="23" fillId="0" borderId="0" xfId="0" applyNumberFormat="1" applyFont="1" applyFill="1"/>
    <xf numFmtId="37" fontId="23" fillId="0" borderId="0" xfId="0" applyNumberFormat="1" applyFont="1" applyFill="1" applyBorder="1"/>
    <xf numFmtId="183" fontId="23" fillId="0" borderId="20" xfId="0" quotePrefix="1" applyNumberFormat="1" applyFont="1" applyFill="1" applyBorder="1" applyAlignment="1">
      <alignment horizontal="left"/>
    </xf>
    <xf numFmtId="37" fontId="23" fillId="0" borderId="48" xfId="0" applyNumberFormat="1" applyFont="1" applyFill="1" applyBorder="1"/>
    <xf numFmtId="0" fontId="21" fillId="0" borderId="16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21" fillId="0" borderId="0" xfId="0" applyFont="1" applyAlignment="1">
      <alignment horizontal="centerContinuous"/>
    </xf>
    <xf numFmtId="183" fontId="21" fillId="0" borderId="22" xfId="0" quotePrefix="1" applyNumberFormat="1" applyFont="1" applyFill="1" applyBorder="1" applyAlignment="1">
      <alignment horizontal="left" vertical="center"/>
    </xf>
    <xf numFmtId="42" fontId="23" fillId="0" borderId="12" xfId="42" applyNumberFormat="1" applyFont="1" applyFill="1" applyBorder="1"/>
    <xf numFmtId="0" fontId="0" fillId="0" borderId="0" xfId="0" applyFill="1"/>
    <xf numFmtId="180" fontId="0" fillId="0" borderId="0" xfId="0" applyNumberFormat="1" applyFill="1"/>
    <xf numFmtId="37" fontId="0" fillId="0" borderId="48" xfId="0" applyNumberFormat="1" applyFill="1" applyBorder="1"/>
    <xf numFmtId="37" fontId="0" fillId="0" borderId="12" xfId="0" applyNumberFormat="1" applyFill="1" applyBorder="1"/>
    <xf numFmtId="183" fontId="0" fillId="0" borderId="22" xfId="0" applyNumberFormat="1" applyBorder="1"/>
    <xf numFmtId="184" fontId="88" fillId="0" borderId="49" xfId="0" applyNumberFormat="1" applyFont="1" applyFill="1" applyBorder="1"/>
    <xf numFmtId="184" fontId="88" fillId="0" borderId="0" xfId="0" applyNumberFormat="1" applyFont="1" applyFill="1" applyBorder="1"/>
    <xf numFmtId="183" fontId="21" fillId="0" borderId="20" xfId="0" applyNumberFormat="1" applyFont="1" applyBorder="1" applyAlignment="1">
      <alignment vertical="top"/>
    </xf>
    <xf numFmtId="183" fontId="23" fillId="0" borderId="19" xfId="0" applyNumberFormat="1" applyFont="1" applyBorder="1"/>
    <xf numFmtId="180" fontId="23" fillId="0" borderId="0" xfId="0" applyNumberFormat="1" applyFont="1" applyFill="1" applyBorder="1"/>
    <xf numFmtId="180" fontId="23" fillId="0" borderId="19" xfId="0" applyNumberFormat="1" applyFont="1" applyFill="1" applyBorder="1"/>
    <xf numFmtId="43" fontId="0" fillId="0" borderId="0" xfId="0" applyNumberFormat="1" applyFill="1"/>
    <xf numFmtId="37" fontId="23" fillId="0" borderId="12" xfId="0" applyNumberFormat="1" applyFont="1" applyFill="1" applyBorder="1"/>
    <xf numFmtId="37" fontId="23" fillId="0" borderId="50" xfId="0" applyNumberFormat="1" applyFont="1" applyFill="1" applyBorder="1"/>
    <xf numFmtId="37" fontId="23" fillId="0" borderId="10" xfId="0" applyNumberFormat="1" applyFont="1" applyFill="1" applyBorder="1"/>
    <xf numFmtId="183" fontId="81" fillId="0" borderId="17" xfId="0" applyNumberFormat="1" applyFont="1" applyBorder="1"/>
    <xf numFmtId="0" fontId="21" fillId="0" borderId="16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89" fillId="0" borderId="13" xfId="0" applyNumberFormat="1" applyFont="1" applyBorder="1" applyAlignment="1">
      <alignment horizontal="right"/>
    </xf>
    <xf numFmtId="164" fontId="89" fillId="0" borderId="0" xfId="0" applyNumberFormat="1" applyFont="1" applyAlignment="1">
      <alignment horizontal="left"/>
    </xf>
    <xf numFmtId="41" fontId="90" fillId="0" borderId="12" xfId="0" applyNumberFormat="1" applyFont="1" applyBorder="1" applyAlignment="1">
      <alignment horizontal="right"/>
    </xf>
    <xf numFmtId="0" fontId="90" fillId="0" borderId="0" xfId="0" applyFont="1"/>
    <xf numFmtId="41" fontId="90" fillId="0" borderId="0" xfId="0" applyNumberFormat="1" applyFont="1" applyAlignment="1">
      <alignment horizontal="right"/>
    </xf>
    <xf numFmtId="164" fontId="90" fillId="0" borderId="0" xfId="0" applyNumberFormat="1" applyFont="1" applyAlignment="1">
      <alignment horizontal="left"/>
    </xf>
    <xf numFmtId="164" fontId="91" fillId="0" borderId="0" xfId="0" applyNumberFormat="1" applyFont="1" applyAlignment="1">
      <alignment horizontal="left"/>
    </xf>
    <xf numFmtId="41" fontId="90" fillId="0" borderId="0" xfId="0" applyNumberFormat="1" applyFont="1"/>
    <xf numFmtId="164" fontId="89" fillId="0" borderId="0" xfId="0" applyNumberFormat="1" applyFont="1" applyFill="1" applyBorder="1" applyAlignment="1">
      <alignment horizontal="right"/>
    </xf>
    <xf numFmtId="41" fontId="90" fillId="0" borderId="11" xfId="0" applyNumberFormat="1" applyFont="1" applyBorder="1" applyAlignment="1">
      <alignment horizontal="right"/>
    </xf>
    <xf numFmtId="41" fontId="90" fillId="0" borderId="10" xfId="0" applyNumberFormat="1" applyFont="1" applyBorder="1" applyAlignment="1">
      <alignment horizontal="right"/>
    </xf>
    <xf numFmtId="164" fontId="90" fillId="0" borderId="0" xfId="0" applyNumberFormat="1" applyFont="1" applyAlignment="1">
      <alignment horizontal="right"/>
    </xf>
    <xf numFmtId="164" fontId="90" fillId="0" borderId="12" xfId="0" applyNumberFormat="1" applyFont="1" applyBorder="1" applyAlignment="1">
      <alignment horizontal="left"/>
    </xf>
    <xf numFmtId="41" fontId="89" fillId="0" borderId="10" xfId="0" applyNumberFormat="1" applyFont="1" applyBorder="1" applyAlignment="1">
      <alignment horizontal="right"/>
    </xf>
    <xf numFmtId="41" fontId="92" fillId="0" borderId="10" xfId="0" applyNumberFormat="1" applyFont="1" applyFill="1" applyBorder="1" applyAlignment="1">
      <alignment horizontal="right"/>
    </xf>
    <xf numFmtId="41" fontId="89" fillId="0" borderId="23" xfId="0" applyNumberFormat="1" applyFont="1" applyBorder="1" applyAlignment="1">
      <alignment horizontal="right"/>
    </xf>
    <xf numFmtId="164" fontId="93" fillId="0" borderId="0" xfId="0" applyNumberFormat="1" applyFont="1" applyAlignment="1">
      <alignment horizontal="left"/>
    </xf>
    <xf numFmtId="180" fontId="92" fillId="0" borderId="12" xfId="0" applyNumberFormat="1" applyFont="1" applyFill="1" applyBorder="1" applyAlignment="1">
      <alignment horizontal="center"/>
    </xf>
    <xf numFmtId="43" fontId="92" fillId="0" borderId="12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64" fontId="91" fillId="0" borderId="0" xfId="0" applyNumberFormat="1" applyFont="1" applyFill="1" applyAlignment="1">
      <alignment horizontal="left"/>
    </xf>
    <xf numFmtId="41" fontId="90" fillId="0" borderId="0" xfId="0" applyNumberFormat="1" applyFont="1" applyFill="1" applyAlignment="1">
      <alignment horizontal="right"/>
    </xf>
    <xf numFmtId="0" fontId="21" fillId="0" borderId="0" xfId="45" applyFont="1" applyFill="1" applyAlignment="1">
      <alignment horizontal="centerContinuous" vertical="center"/>
    </xf>
    <xf numFmtId="0" fontId="23" fillId="0" borderId="0" xfId="45" applyFill="1"/>
    <xf numFmtId="0" fontId="21" fillId="0" borderId="0" xfId="45" applyFont="1" applyFill="1" applyAlignment="1">
      <alignment horizontal="centerContinuous"/>
    </xf>
    <xf numFmtId="0" fontId="21" fillId="0" borderId="0" xfId="45" applyFont="1" applyFill="1" applyAlignment="1">
      <alignment horizontal="center"/>
    </xf>
    <xf numFmtId="0" fontId="23" fillId="0" borderId="15" xfId="45" applyFont="1" applyFill="1" applyBorder="1" applyAlignment="1">
      <alignment vertical="center" wrapText="1"/>
    </xf>
    <xf numFmtId="0" fontId="23" fillId="0" borderId="23" xfId="45" applyFont="1" applyFill="1" applyBorder="1" applyAlignment="1">
      <alignment vertical="center" wrapText="1"/>
    </xf>
    <xf numFmtId="180" fontId="23" fillId="0" borderId="14" xfId="42" applyNumberFormat="1" applyFont="1" applyFill="1" applyBorder="1" applyAlignment="1">
      <alignment horizontal="center" vertical="center" wrapText="1"/>
    </xf>
    <xf numFmtId="180" fontId="23" fillId="0" borderId="14" xfId="42" quotePrefix="1" applyNumberFormat="1" applyFont="1" applyFill="1" applyBorder="1" applyAlignment="1">
      <alignment horizontal="center" vertical="center" wrapText="1"/>
    </xf>
    <xf numFmtId="180" fontId="23" fillId="0" borderId="18" xfId="42" applyNumberFormat="1" applyFont="1" applyFill="1" applyBorder="1" applyAlignment="1">
      <alignment horizontal="center" vertical="center" wrapText="1"/>
    </xf>
    <xf numFmtId="180" fontId="23" fillId="0" borderId="17" xfId="42" applyNumberFormat="1" applyFont="1" applyFill="1" applyBorder="1" applyAlignment="1">
      <alignment horizontal="center" vertical="center" wrapText="1"/>
    </xf>
    <xf numFmtId="0" fontId="23" fillId="0" borderId="19" xfId="45" applyFont="1" applyFill="1" applyBorder="1"/>
    <xf numFmtId="0" fontId="23" fillId="0" borderId="49" xfId="45" applyFont="1" applyFill="1" applyBorder="1"/>
    <xf numFmtId="180" fontId="23" fillId="0" borderId="17" xfId="42" applyNumberFormat="1" applyFont="1" applyFill="1" applyBorder="1"/>
    <xf numFmtId="180" fontId="23" fillId="0" borderId="17" xfId="42" applyNumberFormat="1" applyFont="1" applyFill="1" applyBorder="1" applyAlignment="1">
      <alignment horizontal="center"/>
    </xf>
    <xf numFmtId="10" fontId="23" fillId="0" borderId="17" xfId="45" applyNumberFormat="1" applyFont="1" applyFill="1" applyBorder="1"/>
    <xf numFmtId="180" fontId="23" fillId="0" borderId="49" xfId="42" applyNumberFormat="1" applyFont="1" applyFill="1" applyBorder="1"/>
    <xf numFmtId="165" fontId="23" fillId="0" borderId="0" xfId="45" applyNumberFormat="1" applyFont="1" applyFill="1"/>
    <xf numFmtId="42" fontId="23" fillId="0" borderId="20" xfId="43" applyNumberFormat="1" applyFont="1" applyFill="1" applyBorder="1"/>
    <xf numFmtId="0" fontId="23" fillId="0" borderId="20" xfId="43" applyNumberFormat="1" applyFont="1" applyFill="1" applyBorder="1" applyAlignment="1">
      <alignment horizontal="center"/>
    </xf>
    <xf numFmtId="10" fontId="23" fillId="0" borderId="20" xfId="1729" applyNumberFormat="1" applyFont="1" applyFill="1" applyBorder="1" applyAlignment="1">
      <alignment horizontal="right" wrapText="1"/>
    </xf>
    <xf numFmtId="42" fontId="23" fillId="0" borderId="49" xfId="43" applyNumberFormat="1" applyFont="1" applyFill="1" applyBorder="1"/>
    <xf numFmtId="41" fontId="23" fillId="0" borderId="20" xfId="43" applyNumberFormat="1" applyFont="1" applyFill="1" applyBorder="1"/>
    <xf numFmtId="0" fontId="23" fillId="0" borderId="20" xfId="42" applyNumberFormat="1" applyFont="1" applyFill="1" applyBorder="1" applyAlignment="1">
      <alignment horizontal="center"/>
    </xf>
    <xf numFmtId="41" fontId="23" fillId="0" borderId="49" xfId="43" applyNumberFormat="1" applyFont="1" applyFill="1" applyBorder="1"/>
    <xf numFmtId="41" fontId="23" fillId="0" borderId="22" xfId="43" applyNumberFormat="1" applyFont="1" applyFill="1" applyBorder="1"/>
    <xf numFmtId="0" fontId="23" fillId="0" borderId="22" xfId="42" applyNumberFormat="1" applyFont="1" applyFill="1" applyBorder="1" applyAlignment="1">
      <alignment horizontal="center"/>
    </xf>
    <xf numFmtId="10" fontId="23" fillId="0" borderId="22" xfId="1729" applyNumberFormat="1" applyFont="1" applyFill="1" applyBorder="1" applyAlignment="1">
      <alignment horizontal="right" wrapText="1"/>
    </xf>
    <xf numFmtId="184" fontId="23" fillId="0" borderId="20" xfId="45" applyNumberFormat="1" applyFont="1" applyFill="1" applyBorder="1"/>
    <xf numFmtId="10" fontId="23" fillId="0" borderId="20" xfId="45" applyNumberFormat="1" applyFont="1" applyFill="1" applyBorder="1"/>
    <xf numFmtId="184" fontId="23" fillId="0" borderId="0" xfId="45" applyNumberFormat="1" applyFill="1"/>
    <xf numFmtId="41" fontId="23" fillId="0" borderId="20" xfId="42" applyNumberFormat="1" applyFont="1" applyFill="1" applyBorder="1"/>
    <xf numFmtId="41" fontId="23" fillId="0" borderId="49" xfId="42" applyNumberFormat="1" applyFont="1" applyFill="1" applyBorder="1"/>
    <xf numFmtId="165" fontId="23" fillId="0" borderId="0" xfId="45" applyNumberFormat="1" applyFont="1"/>
    <xf numFmtId="41" fontId="23" fillId="0" borderId="50" xfId="43" applyNumberFormat="1" applyFont="1" applyFill="1" applyBorder="1"/>
    <xf numFmtId="0" fontId="23" fillId="0" borderId="19" xfId="45" applyFont="1" applyFill="1" applyBorder="1" applyAlignment="1">
      <alignment horizontal="left"/>
    </xf>
    <xf numFmtId="10" fontId="23" fillId="0" borderId="22" xfId="45" applyNumberFormat="1" applyFont="1" applyFill="1" applyBorder="1"/>
    <xf numFmtId="41" fontId="23" fillId="0" borderId="48" xfId="43" applyNumberFormat="1" applyFont="1" applyFill="1" applyBorder="1"/>
    <xf numFmtId="0" fontId="23" fillId="0" borderId="0" xfId="45" applyFont="1" applyFill="1" applyBorder="1"/>
    <xf numFmtId="0" fontId="23" fillId="0" borderId="22" xfId="43" applyNumberFormat="1" applyFont="1" applyFill="1" applyBorder="1" applyAlignment="1">
      <alignment horizontal="center"/>
    </xf>
    <xf numFmtId="0" fontId="23" fillId="0" borderId="19" xfId="45" quotePrefix="1" applyFont="1" applyFill="1" applyBorder="1" applyAlignment="1">
      <alignment horizontal="left"/>
    </xf>
    <xf numFmtId="41" fontId="23" fillId="0" borderId="20" xfId="45" applyNumberFormat="1" applyFill="1" applyBorder="1"/>
    <xf numFmtId="0" fontId="23" fillId="0" borderId="20" xfId="45" applyFont="1" applyFill="1" applyBorder="1"/>
    <xf numFmtId="0" fontId="23" fillId="0" borderId="20" xfId="45" applyFill="1" applyBorder="1"/>
    <xf numFmtId="41" fontId="23" fillId="0" borderId="49" xfId="45" applyNumberFormat="1" applyFill="1" applyBorder="1"/>
    <xf numFmtId="0" fontId="23" fillId="0" borderId="19" xfId="45" applyFill="1" applyBorder="1"/>
    <xf numFmtId="0" fontId="23" fillId="0" borderId="22" xfId="45" applyFont="1" applyFill="1" applyBorder="1" applyAlignment="1">
      <alignment horizontal="center"/>
    </xf>
    <xf numFmtId="0" fontId="23" fillId="0" borderId="21" xfId="45" applyFont="1" applyFill="1" applyBorder="1"/>
    <xf numFmtId="0" fontId="23" fillId="0" borderId="48" xfId="45" applyFont="1" applyFill="1" applyBorder="1"/>
    <xf numFmtId="10" fontId="23" fillId="0" borderId="22" xfId="44" applyNumberFormat="1" applyFont="1" applyFill="1" applyBorder="1"/>
    <xf numFmtId="180" fontId="23" fillId="0" borderId="20" xfId="42" applyNumberFormat="1" applyFont="1" applyFill="1" applyBorder="1"/>
    <xf numFmtId="42" fontId="88" fillId="0" borderId="22" xfId="43" applyNumberFormat="1" applyFont="1" applyFill="1" applyBorder="1"/>
    <xf numFmtId="184" fontId="88" fillId="0" borderId="22" xfId="43" applyNumberFormat="1" applyFont="1" applyFill="1" applyBorder="1"/>
    <xf numFmtId="184" fontId="88" fillId="0" borderId="22" xfId="45" applyNumberFormat="1" applyFont="1" applyFill="1" applyBorder="1"/>
    <xf numFmtId="10" fontId="88" fillId="0" borderId="22" xfId="45" applyNumberFormat="1" applyFont="1" applyFill="1" applyBorder="1"/>
    <xf numFmtId="43" fontId="94" fillId="0" borderId="0" xfId="42" applyFont="1"/>
    <xf numFmtId="10" fontId="23" fillId="0" borderId="18" xfId="45" applyNumberFormat="1" applyFont="1" applyFill="1" applyBorder="1" applyAlignment="1">
      <alignment horizontal="center"/>
    </xf>
    <xf numFmtId="10" fontId="23" fillId="0" borderId="50" xfId="45" applyNumberFormat="1" applyFont="1" applyFill="1" applyBorder="1" applyAlignment="1">
      <alignment horizontal="center"/>
    </xf>
    <xf numFmtId="10" fontId="23" fillId="0" borderId="15" xfId="45" applyNumberFormat="1" applyFont="1" applyFill="1" applyBorder="1" applyAlignment="1">
      <alignment horizontal="center"/>
    </xf>
    <xf numFmtId="10" fontId="23" fillId="0" borderId="16" xfId="45" applyNumberFormat="1" applyFont="1" applyFill="1" applyBorder="1" applyAlignment="1">
      <alignment horizontal="center"/>
    </xf>
    <xf numFmtId="0" fontId="23" fillId="0" borderId="17" xfId="45" applyFont="1" applyFill="1" applyBorder="1" applyAlignment="1">
      <alignment horizontal="center"/>
    </xf>
    <xf numFmtId="180" fontId="23" fillId="0" borderId="10" xfId="42" applyNumberFormat="1" applyFont="1" applyFill="1" applyBorder="1"/>
    <xf numFmtId="0" fontId="23" fillId="0" borderId="20" xfId="45" applyFont="1" applyFill="1" applyBorder="1" applyAlignment="1">
      <alignment horizontal="center"/>
    </xf>
    <xf numFmtId="180" fontId="23" fillId="0" borderId="0" xfId="42" quotePrefix="1" applyNumberFormat="1" applyFont="1" applyFill="1" applyBorder="1" applyAlignment="1">
      <alignment horizontal="left"/>
    </xf>
    <xf numFmtId="180" fontId="23" fillId="0" borderId="0" xfId="42" applyNumberFormat="1" applyFont="1" applyFill="1" applyBorder="1"/>
    <xf numFmtId="10" fontId="23" fillId="0" borderId="18" xfId="44" applyNumberFormat="1" applyFont="1" applyFill="1" applyBorder="1"/>
    <xf numFmtId="10" fontId="23" fillId="0" borderId="50" xfId="44" applyNumberFormat="1" applyFont="1" applyFill="1" applyBorder="1"/>
    <xf numFmtId="10" fontId="23" fillId="0" borderId="18" xfId="0" applyNumberFormat="1" applyFont="1" applyFill="1" applyBorder="1"/>
    <xf numFmtId="10" fontId="23" fillId="0" borderId="50" xfId="0" applyNumberFormat="1" applyFont="1" applyFill="1" applyBorder="1"/>
    <xf numFmtId="43" fontId="23" fillId="0" borderId="0" xfId="45" applyNumberFormat="1" applyFill="1"/>
    <xf numFmtId="10" fontId="23" fillId="0" borderId="19" xfId="44" applyNumberFormat="1" applyFont="1" applyFill="1" applyBorder="1"/>
    <xf numFmtId="10" fontId="23" fillId="0" borderId="49" xfId="44" applyNumberFormat="1" applyFont="1" applyFill="1" applyBorder="1"/>
    <xf numFmtId="10" fontId="23" fillId="0" borderId="19" xfId="0" applyNumberFormat="1" applyFont="1" applyFill="1" applyBorder="1"/>
    <xf numFmtId="10" fontId="23" fillId="0" borderId="49" xfId="0" applyNumberFormat="1" applyFont="1" applyFill="1" applyBorder="1"/>
    <xf numFmtId="9" fontId="1" fillId="0" borderId="0" xfId="44" applyFill="1"/>
    <xf numFmtId="10" fontId="23" fillId="0" borderId="0" xfId="45" applyNumberFormat="1" applyFill="1"/>
    <xf numFmtId="180" fontId="23" fillId="0" borderId="12" xfId="42" quotePrefix="1" applyNumberFormat="1" applyFont="1" applyFill="1" applyBorder="1" applyAlignment="1">
      <alignment horizontal="left"/>
    </xf>
    <xf numFmtId="180" fontId="23" fillId="0" borderId="12" xfId="42" applyNumberFormat="1" applyFont="1" applyFill="1" applyBorder="1"/>
    <xf numFmtId="10" fontId="23" fillId="0" borderId="21" xfId="44" applyNumberFormat="1" applyFont="1" applyFill="1" applyBorder="1"/>
    <xf numFmtId="10" fontId="23" fillId="0" borderId="48" xfId="44" applyNumberFormat="1" applyFont="1" applyFill="1" applyBorder="1"/>
    <xf numFmtId="10" fontId="23" fillId="0" borderId="21" xfId="0" applyNumberFormat="1" applyFont="1" applyFill="1" applyBorder="1"/>
    <xf numFmtId="10" fontId="23" fillId="0" borderId="48" xfId="0" applyNumberFormat="1" applyFont="1" applyFill="1" applyBorder="1"/>
    <xf numFmtId="10" fontId="1" fillId="0" borderId="0" xfId="44" applyNumberFormat="1" applyFill="1"/>
    <xf numFmtId="0" fontId="96" fillId="0" borderId="0" xfId="45" applyFont="1" applyFill="1"/>
    <xf numFmtId="0" fontId="21" fillId="0" borderId="0" xfId="0" applyFont="1" applyAlignment="1">
      <alignment horizontal="center"/>
    </xf>
    <xf numFmtId="0" fontId="57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/>
    </xf>
    <xf numFmtId="180" fontId="23" fillId="0" borderId="15" xfId="42" applyNumberFormat="1" applyFont="1" applyFill="1" applyBorder="1" applyAlignment="1">
      <alignment horizontal="center"/>
    </xf>
    <xf numFmtId="180" fontId="23" fillId="0" borderId="16" xfId="42" applyNumberFormat="1" applyFont="1" applyFill="1" applyBorder="1" applyAlignment="1">
      <alignment horizontal="center"/>
    </xf>
    <xf numFmtId="10" fontId="23" fillId="0" borderId="15" xfId="45" applyNumberFormat="1" applyFont="1" applyFill="1" applyBorder="1" applyAlignment="1">
      <alignment horizontal="center"/>
    </xf>
    <xf numFmtId="10" fontId="23" fillId="0" borderId="16" xfId="45" applyNumberFormat="1" applyFont="1" applyFill="1" applyBorder="1" applyAlignment="1">
      <alignment horizontal="center"/>
    </xf>
    <xf numFmtId="0" fontId="21" fillId="0" borderId="0" xfId="45" applyFont="1" applyFill="1" applyAlignment="1">
      <alignment horizontal="center" vertical="center"/>
    </xf>
    <xf numFmtId="0" fontId="21" fillId="0" borderId="0" xfId="45" applyFont="1" applyFill="1" applyAlignment="1">
      <alignment horizontal="center"/>
    </xf>
    <xf numFmtId="0" fontId="57" fillId="0" borderId="0" xfId="0" applyFont="1" applyBorder="1" applyAlignment="1">
      <alignment horizontal="center" vertical="center"/>
    </xf>
  </cellXfs>
  <cellStyles count="1730">
    <cellStyle name="_4.06E Pass Throughs" xfId="46"/>
    <cellStyle name="_4.13E Montana Energy Tax" xfId="47"/>
    <cellStyle name="_Book1" xfId="48"/>
    <cellStyle name="_Book1 (2)" xfId="49"/>
    <cellStyle name="_Book2" xfId="50"/>
    <cellStyle name="_Chelan Debt Forecast 12.19.05" xfId="51"/>
    <cellStyle name="_Costs not in AURORA 06GRC" xfId="52"/>
    <cellStyle name="_Costs not in AURORA 2006GRC 6.15.06" xfId="53"/>
    <cellStyle name="_Costs not in AURORA 2007 Rate Case" xfId="54"/>
    <cellStyle name="_Costs not in KWI3000 '06Budget" xfId="55"/>
    <cellStyle name="_DEM-WP (C) Power Cost 2006GRC Order" xfId="56"/>
    <cellStyle name="_DEM-WP Revised (HC) Wild Horse 2006GRC" xfId="57"/>
    <cellStyle name="_DEM-WP(C) Costs not in AURORA 2006GRC" xfId="58"/>
    <cellStyle name="_DEM-WP(C) Costs not in AURORA 2007GRC" xfId="59"/>
    <cellStyle name="_DEM-WP(C) Costs not in AURORA 2007PCORC-5.07Update" xfId="60"/>
    <cellStyle name="_DEM-WP(C) Sumas Proforma 11.5.07" xfId="61"/>
    <cellStyle name="_DEM-WP(C) Westside Hydro Data_051007" xfId="62"/>
    <cellStyle name="_Fuel Prices 4-14" xfId="63"/>
    <cellStyle name="_Power Cost Value Copy 11.30.05 gas 1.09.06 AURORA at 1.10.06" xfId="64"/>
    <cellStyle name="_Pro Forma Rev 07 GRC" xfId="65"/>
    <cellStyle name="_Recon to Darrin's 5.11.05 proforma" xfId="66"/>
    <cellStyle name="_Revenue" xfId="67"/>
    <cellStyle name="_Revenue_Data" xfId="68"/>
    <cellStyle name="_Revenue_Data_1" xfId="69"/>
    <cellStyle name="_Revenue_Data_Pro Forma Rev 09 GRC" xfId="70"/>
    <cellStyle name="_Revenue_Data_Pro Forma Rev 2010 GRC" xfId="71"/>
    <cellStyle name="_Revenue_Data_Pro Forma Rev 2010 GRC_Preliminary" xfId="72"/>
    <cellStyle name="_Revenue_Data_Revenue (Feb 09 - Jan 10)" xfId="73"/>
    <cellStyle name="_Revenue_Data_Revenue (Jan 09 - Dec 09)" xfId="74"/>
    <cellStyle name="_Revenue_Data_Revenue (Mar 09 - Feb 10)" xfId="75"/>
    <cellStyle name="_Revenue_Data_Volume Exhibit (Jan09 - Dec09)" xfId="76"/>
    <cellStyle name="_Revenue_Mins" xfId="77"/>
    <cellStyle name="_Revenue_Pro Forma Rev 07 GRC" xfId="78"/>
    <cellStyle name="_Revenue_Pro Forma Rev 08 GRC" xfId="79"/>
    <cellStyle name="_Revenue_Pro Forma Rev 09 GRC" xfId="80"/>
    <cellStyle name="_Revenue_Pro Forma Rev 2010 GRC" xfId="81"/>
    <cellStyle name="_Revenue_Pro Forma Rev 2010 GRC_Preliminary" xfId="82"/>
    <cellStyle name="_Revenue_Revenue (Feb 09 - Jan 10)" xfId="83"/>
    <cellStyle name="_Revenue_Revenue (Jan 09 - Dec 09)" xfId="84"/>
    <cellStyle name="_Revenue_Revenue (Mar 09 - Feb 10)" xfId="85"/>
    <cellStyle name="_Revenue_Sheet2" xfId="86"/>
    <cellStyle name="_Revenue_Therms Data" xfId="87"/>
    <cellStyle name="_Revenue_Therms Data Rerun" xfId="88"/>
    <cellStyle name="_Revenue_Volume Exhibit (Jan09 - Dec09)" xfId="89"/>
    <cellStyle name="_Tenaska Comparison" xfId="90"/>
    <cellStyle name="_Therms Data" xfId="91"/>
    <cellStyle name="_Therms Data_Pro Forma Rev 09 GRC" xfId="92"/>
    <cellStyle name="_Therms Data_Pro Forma Rev 2010 GRC" xfId="93"/>
    <cellStyle name="_Therms Data_Pro Forma Rev 2010 GRC_Preliminary" xfId="94"/>
    <cellStyle name="_Therms Data_Revenue (Feb 09 - Jan 10)" xfId="95"/>
    <cellStyle name="_Therms Data_Revenue (Jan 09 - Dec 09)" xfId="96"/>
    <cellStyle name="_Therms Data_Revenue (Mar 09 - Feb 10)" xfId="97"/>
    <cellStyle name="_Therms Data_Volume Exhibit (Jan09 - Dec09)" xfId="98"/>
    <cellStyle name="_Value Copy 11 30 05 gas 12 09 05 AURORA at 12 14 05" xfId="99"/>
    <cellStyle name="_VC 6.15.06 update on 06GRC power costs.xls Chart 1" xfId="100"/>
    <cellStyle name="_VC 6.15.06 update on 06GRC power costs.xls Chart 2" xfId="101"/>
    <cellStyle name="_VC 6.15.06 update on 06GRC power costs.xls Chart 3" xfId="102"/>
    <cellStyle name="0,0_x000d__x000a_NA_x000d__x000a_" xfId="103"/>
    <cellStyle name="0000" xfId="104"/>
    <cellStyle name="000000" xfId="105"/>
    <cellStyle name="20% - Accent1" xfId="19" builtinId="30" customBuiltin="1"/>
    <cellStyle name="20% - Accent1 10" xfId="106"/>
    <cellStyle name="20% - Accent1 10 2" xfId="107"/>
    <cellStyle name="20% - Accent1 11" xfId="108"/>
    <cellStyle name="20% - Accent1 11 2" xfId="109"/>
    <cellStyle name="20% - Accent1 12" xfId="110"/>
    <cellStyle name="20% - Accent1 12 2" xfId="111"/>
    <cellStyle name="20% - Accent1 13" xfId="112"/>
    <cellStyle name="20% - Accent1 13 2" xfId="113"/>
    <cellStyle name="20% - Accent1 14" xfId="114"/>
    <cellStyle name="20% - Accent1 14 2" xfId="115"/>
    <cellStyle name="20% - Accent1 15" xfId="116"/>
    <cellStyle name="20% - Accent1 15 2" xfId="117"/>
    <cellStyle name="20% - Accent1 16" xfId="118"/>
    <cellStyle name="20% - Accent1 16 2" xfId="119"/>
    <cellStyle name="20% - Accent1 17" xfId="120"/>
    <cellStyle name="20% - Accent1 17 2" xfId="121"/>
    <cellStyle name="20% - Accent1 18" xfId="122"/>
    <cellStyle name="20% - Accent1 18 2" xfId="123"/>
    <cellStyle name="20% - Accent1 19" xfId="124"/>
    <cellStyle name="20% - Accent1 19 2" xfId="125"/>
    <cellStyle name="20% - Accent1 2" xfId="126"/>
    <cellStyle name="20% - Accent1 2 2" xfId="127"/>
    <cellStyle name="20% - Accent1 2 3" xfId="128"/>
    <cellStyle name="20% - Accent1 2 3 2" xfId="129"/>
    <cellStyle name="20% - Accent1 20" xfId="130"/>
    <cellStyle name="20% - Accent1 20 2" xfId="131"/>
    <cellStyle name="20% - Accent1 21" xfId="132"/>
    <cellStyle name="20% - Accent1 22" xfId="133"/>
    <cellStyle name="20% - Accent1 22 2" xfId="134"/>
    <cellStyle name="20% - Accent1 23" xfId="135"/>
    <cellStyle name="20% - Accent1 24" xfId="136"/>
    <cellStyle name="20% - Accent1 25" xfId="137"/>
    <cellStyle name="20% - Accent1 3" xfId="138"/>
    <cellStyle name="20% - Accent1 3 2" xfId="139"/>
    <cellStyle name="20% - Accent1 3 3" xfId="140"/>
    <cellStyle name="20% - Accent1 3 3 2" xfId="141"/>
    <cellStyle name="20% - Accent1 4" xfId="142"/>
    <cellStyle name="20% - Accent1 4 2" xfId="143"/>
    <cellStyle name="20% - Accent1 4 2 2" xfId="144"/>
    <cellStyle name="20% - Accent1 4 3" xfId="145"/>
    <cellStyle name="20% - Accent1 5" xfId="146"/>
    <cellStyle name="20% - Accent1 5 2" xfId="147"/>
    <cellStyle name="20% - Accent1 6" xfId="148"/>
    <cellStyle name="20% - Accent1 6 2" xfId="149"/>
    <cellStyle name="20% - Accent1 7" xfId="150"/>
    <cellStyle name="20% - Accent1 7 2" xfId="151"/>
    <cellStyle name="20% - Accent1 8" xfId="152"/>
    <cellStyle name="20% - Accent1 8 2" xfId="153"/>
    <cellStyle name="20% - Accent1 9" xfId="154"/>
    <cellStyle name="20% - Accent1 9 2" xfId="155"/>
    <cellStyle name="20% - Accent2" xfId="23" builtinId="34" customBuiltin="1"/>
    <cellStyle name="20% - Accent2 10" xfId="156"/>
    <cellStyle name="20% - Accent2 10 2" xfId="157"/>
    <cellStyle name="20% - Accent2 11" xfId="158"/>
    <cellStyle name="20% - Accent2 11 2" xfId="159"/>
    <cellStyle name="20% - Accent2 12" xfId="160"/>
    <cellStyle name="20% - Accent2 12 2" xfId="161"/>
    <cellStyle name="20% - Accent2 13" xfId="162"/>
    <cellStyle name="20% - Accent2 13 2" xfId="163"/>
    <cellStyle name="20% - Accent2 14" xfId="164"/>
    <cellStyle name="20% - Accent2 14 2" xfId="165"/>
    <cellStyle name="20% - Accent2 15" xfId="166"/>
    <cellStyle name="20% - Accent2 15 2" xfId="167"/>
    <cellStyle name="20% - Accent2 16" xfId="168"/>
    <cellStyle name="20% - Accent2 16 2" xfId="169"/>
    <cellStyle name="20% - Accent2 17" xfId="170"/>
    <cellStyle name="20% - Accent2 17 2" xfId="171"/>
    <cellStyle name="20% - Accent2 18" xfId="172"/>
    <cellStyle name="20% - Accent2 18 2" xfId="173"/>
    <cellStyle name="20% - Accent2 19" xfId="174"/>
    <cellStyle name="20% - Accent2 19 2" xfId="175"/>
    <cellStyle name="20% - Accent2 2" xfId="176"/>
    <cellStyle name="20% - Accent2 2 2" xfId="177"/>
    <cellStyle name="20% - Accent2 2 3" xfId="178"/>
    <cellStyle name="20% - Accent2 2 3 2" xfId="179"/>
    <cellStyle name="20% - Accent2 20" xfId="180"/>
    <cellStyle name="20% - Accent2 20 2" xfId="181"/>
    <cellStyle name="20% - Accent2 21" xfId="182"/>
    <cellStyle name="20% - Accent2 22" xfId="183"/>
    <cellStyle name="20% - Accent2 22 2" xfId="184"/>
    <cellStyle name="20% - Accent2 23" xfId="185"/>
    <cellStyle name="20% - Accent2 24" xfId="186"/>
    <cellStyle name="20% - Accent2 25" xfId="187"/>
    <cellStyle name="20% - Accent2 3" xfId="188"/>
    <cellStyle name="20% - Accent2 3 2" xfId="189"/>
    <cellStyle name="20% - Accent2 3 3" xfId="190"/>
    <cellStyle name="20% - Accent2 3 3 2" xfId="191"/>
    <cellStyle name="20% - Accent2 4" xfId="192"/>
    <cellStyle name="20% - Accent2 4 2" xfId="193"/>
    <cellStyle name="20% - Accent2 4 2 2" xfId="194"/>
    <cellStyle name="20% - Accent2 4 3" xfId="195"/>
    <cellStyle name="20% - Accent2 5" xfId="196"/>
    <cellStyle name="20% - Accent2 5 2" xfId="197"/>
    <cellStyle name="20% - Accent2 6" xfId="198"/>
    <cellStyle name="20% - Accent2 6 2" xfId="199"/>
    <cellStyle name="20% - Accent2 7" xfId="200"/>
    <cellStyle name="20% - Accent2 7 2" xfId="201"/>
    <cellStyle name="20% - Accent2 8" xfId="202"/>
    <cellStyle name="20% - Accent2 8 2" xfId="203"/>
    <cellStyle name="20% - Accent2 9" xfId="204"/>
    <cellStyle name="20% - Accent2 9 2" xfId="205"/>
    <cellStyle name="20% - Accent3" xfId="27" builtinId="38" customBuiltin="1"/>
    <cellStyle name="20% - Accent3 10" xfId="206"/>
    <cellStyle name="20% - Accent3 10 2" xfId="207"/>
    <cellStyle name="20% - Accent3 11" xfId="208"/>
    <cellStyle name="20% - Accent3 11 2" xfId="209"/>
    <cellStyle name="20% - Accent3 12" xfId="210"/>
    <cellStyle name="20% - Accent3 12 2" xfId="211"/>
    <cellStyle name="20% - Accent3 13" xfId="212"/>
    <cellStyle name="20% - Accent3 13 2" xfId="213"/>
    <cellStyle name="20% - Accent3 14" xfId="214"/>
    <cellStyle name="20% - Accent3 14 2" xfId="215"/>
    <cellStyle name="20% - Accent3 15" xfId="216"/>
    <cellStyle name="20% - Accent3 15 2" xfId="217"/>
    <cellStyle name="20% - Accent3 16" xfId="218"/>
    <cellStyle name="20% - Accent3 16 2" xfId="219"/>
    <cellStyle name="20% - Accent3 17" xfId="220"/>
    <cellStyle name="20% - Accent3 17 2" xfId="221"/>
    <cellStyle name="20% - Accent3 18" xfId="222"/>
    <cellStyle name="20% - Accent3 18 2" xfId="223"/>
    <cellStyle name="20% - Accent3 19" xfId="224"/>
    <cellStyle name="20% - Accent3 19 2" xfId="225"/>
    <cellStyle name="20% - Accent3 2" xfId="226"/>
    <cellStyle name="20% - Accent3 2 2" xfId="227"/>
    <cellStyle name="20% - Accent3 2 3" xfId="228"/>
    <cellStyle name="20% - Accent3 2 3 2" xfId="229"/>
    <cellStyle name="20% - Accent3 20" xfId="230"/>
    <cellStyle name="20% - Accent3 20 2" xfId="231"/>
    <cellStyle name="20% - Accent3 21" xfId="232"/>
    <cellStyle name="20% - Accent3 22" xfId="233"/>
    <cellStyle name="20% - Accent3 22 2" xfId="234"/>
    <cellStyle name="20% - Accent3 23" xfId="235"/>
    <cellStyle name="20% - Accent3 24" xfId="236"/>
    <cellStyle name="20% - Accent3 25" xfId="237"/>
    <cellStyle name="20% - Accent3 3" xfId="238"/>
    <cellStyle name="20% - Accent3 3 2" xfId="239"/>
    <cellStyle name="20% - Accent3 3 3" xfId="240"/>
    <cellStyle name="20% - Accent3 3 3 2" xfId="241"/>
    <cellStyle name="20% - Accent3 4" xfId="242"/>
    <cellStyle name="20% - Accent3 4 2" xfId="243"/>
    <cellStyle name="20% - Accent3 4 2 2" xfId="244"/>
    <cellStyle name="20% - Accent3 4 3" xfId="245"/>
    <cellStyle name="20% - Accent3 5" xfId="246"/>
    <cellStyle name="20% - Accent3 5 2" xfId="247"/>
    <cellStyle name="20% - Accent3 6" xfId="248"/>
    <cellStyle name="20% - Accent3 6 2" xfId="249"/>
    <cellStyle name="20% - Accent3 7" xfId="250"/>
    <cellStyle name="20% - Accent3 7 2" xfId="251"/>
    <cellStyle name="20% - Accent3 8" xfId="252"/>
    <cellStyle name="20% - Accent3 8 2" xfId="253"/>
    <cellStyle name="20% - Accent3 9" xfId="254"/>
    <cellStyle name="20% - Accent3 9 2" xfId="255"/>
    <cellStyle name="20% - Accent4" xfId="31" builtinId="42" customBuiltin="1"/>
    <cellStyle name="20% - Accent4 10" xfId="256"/>
    <cellStyle name="20% - Accent4 10 2" xfId="257"/>
    <cellStyle name="20% - Accent4 11" xfId="258"/>
    <cellStyle name="20% - Accent4 11 2" xfId="259"/>
    <cellStyle name="20% - Accent4 12" xfId="260"/>
    <cellStyle name="20% - Accent4 12 2" xfId="261"/>
    <cellStyle name="20% - Accent4 13" xfId="262"/>
    <cellStyle name="20% - Accent4 13 2" xfId="263"/>
    <cellStyle name="20% - Accent4 14" xfId="264"/>
    <cellStyle name="20% - Accent4 14 2" xfId="265"/>
    <cellStyle name="20% - Accent4 15" xfId="266"/>
    <cellStyle name="20% - Accent4 15 2" xfId="267"/>
    <cellStyle name="20% - Accent4 16" xfId="268"/>
    <cellStyle name="20% - Accent4 16 2" xfId="269"/>
    <cellStyle name="20% - Accent4 17" xfId="270"/>
    <cellStyle name="20% - Accent4 17 2" xfId="271"/>
    <cellStyle name="20% - Accent4 18" xfId="272"/>
    <cellStyle name="20% - Accent4 18 2" xfId="273"/>
    <cellStyle name="20% - Accent4 19" xfId="274"/>
    <cellStyle name="20% - Accent4 19 2" xfId="275"/>
    <cellStyle name="20% - Accent4 2" xfId="276"/>
    <cellStyle name="20% - Accent4 2 2" xfId="277"/>
    <cellStyle name="20% - Accent4 2 3" xfId="278"/>
    <cellStyle name="20% - Accent4 2 3 2" xfId="279"/>
    <cellStyle name="20% - Accent4 20" xfId="280"/>
    <cellStyle name="20% - Accent4 20 2" xfId="281"/>
    <cellStyle name="20% - Accent4 21" xfId="282"/>
    <cellStyle name="20% - Accent4 22" xfId="283"/>
    <cellStyle name="20% - Accent4 22 2" xfId="284"/>
    <cellStyle name="20% - Accent4 23" xfId="285"/>
    <cellStyle name="20% - Accent4 24" xfId="286"/>
    <cellStyle name="20% - Accent4 25" xfId="287"/>
    <cellStyle name="20% - Accent4 3" xfId="288"/>
    <cellStyle name="20% - Accent4 3 2" xfId="289"/>
    <cellStyle name="20% - Accent4 3 3" xfId="290"/>
    <cellStyle name="20% - Accent4 3 3 2" xfId="291"/>
    <cellStyle name="20% - Accent4 4" xfId="292"/>
    <cellStyle name="20% - Accent4 4 2" xfId="293"/>
    <cellStyle name="20% - Accent4 4 2 2" xfId="294"/>
    <cellStyle name="20% - Accent4 4 3" xfId="295"/>
    <cellStyle name="20% - Accent4 5" xfId="296"/>
    <cellStyle name="20% - Accent4 5 2" xfId="297"/>
    <cellStyle name="20% - Accent4 6" xfId="298"/>
    <cellStyle name="20% - Accent4 6 2" xfId="299"/>
    <cellStyle name="20% - Accent4 7" xfId="300"/>
    <cellStyle name="20% - Accent4 7 2" xfId="301"/>
    <cellStyle name="20% - Accent4 8" xfId="302"/>
    <cellStyle name="20% - Accent4 8 2" xfId="303"/>
    <cellStyle name="20% - Accent4 9" xfId="304"/>
    <cellStyle name="20% - Accent4 9 2" xfId="305"/>
    <cellStyle name="20% - Accent5" xfId="35" builtinId="46" customBuiltin="1"/>
    <cellStyle name="20% - Accent5 10" xfId="306"/>
    <cellStyle name="20% - Accent5 10 2" xfId="307"/>
    <cellStyle name="20% - Accent5 11" xfId="308"/>
    <cellStyle name="20% - Accent5 11 2" xfId="309"/>
    <cellStyle name="20% - Accent5 12" xfId="310"/>
    <cellStyle name="20% - Accent5 12 2" xfId="311"/>
    <cellStyle name="20% - Accent5 13" xfId="312"/>
    <cellStyle name="20% - Accent5 13 2" xfId="313"/>
    <cellStyle name="20% - Accent5 14" xfId="314"/>
    <cellStyle name="20% - Accent5 14 2" xfId="315"/>
    <cellStyle name="20% - Accent5 15" xfId="316"/>
    <cellStyle name="20% - Accent5 15 2" xfId="317"/>
    <cellStyle name="20% - Accent5 16" xfId="318"/>
    <cellStyle name="20% - Accent5 16 2" xfId="319"/>
    <cellStyle name="20% - Accent5 17" xfId="320"/>
    <cellStyle name="20% - Accent5 17 2" xfId="321"/>
    <cellStyle name="20% - Accent5 18" xfId="322"/>
    <cellStyle name="20% - Accent5 18 2" xfId="323"/>
    <cellStyle name="20% - Accent5 19" xfId="324"/>
    <cellStyle name="20% - Accent5 19 2" xfId="325"/>
    <cellStyle name="20% - Accent5 2" xfId="326"/>
    <cellStyle name="20% - Accent5 2 2" xfId="327"/>
    <cellStyle name="20% - Accent5 2 3" xfId="328"/>
    <cellStyle name="20% - Accent5 2 3 2" xfId="329"/>
    <cellStyle name="20% - Accent5 20" xfId="330"/>
    <cellStyle name="20% - Accent5 20 2" xfId="331"/>
    <cellStyle name="20% - Accent5 21" xfId="332"/>
    <cellStyle name="20% - Accent5 22" xfId="333"/>
    <cellStyle name="20% - Accent5 22 2" xfId="334"/>
    <cellStyle name="20% - Accent5 23" xfId="335"/>
    <cellStyle name="20% - Accent5 24" xfId="336"/>
    <cellStyle name="20% - Accent5 25" xfId="337"/>
    <cellStyle name="20% - Accent5 3" xfId="338"/>
    <cellStyle name="20% - Accent5 3 2" xfId="339"/>
    <cellStyle name="20% - Accent5 3 3" xfId="340"/>
    <cellStyle name="20% - Accent5 3 3 2" xfId="341"/>
    <cellStyle name="20% - Accent5 4" xfId="342"/>
    <cellStyle name="20% - Accent5 4 2" xfId="343"/>
    <cellStyle name="20% - Accent5 4 2 2" xfId="344"/>
    <cellStyle name="20% - Accent5 4 3" xfId="345"/>
    <cellStyle name="20% - Accent5 5" xfId="346"/>
    <cellStyle name="20% - Accent5 5 2" xfId="347"/>
    <cellStyle name="20% - Accent5 6" xfId="348"/>
    <cellStyle name="20% - Accent5 6 2" xfId="349"/>
    <cellStyle name="20% - Accent5 7" xfId="350"/>
    <cellStyle name="20% - Accent5 7 2" xfId="351"/>
    <cellStyle name="20% - Accent5 8" xfId="352"/>
    <cellStyle name="20% - Accent5 8 2" xfId="353"/>
    <cellStyle name="20% - Accent5 9" xfId="354"/>
    <cellStyle name="20% - Accent5 9 2" xfId="355"/>
    <cellStyle name="20% - Accent6" xfId="39" builtinId="50" customBuiltin="1"/>
    <cellStyle name="20% - Accent6 10" xfId="356"/>
    <cellStyle name="20% - Accent6 10 2" xfId="357"/>
    <cellStyle name="20% - Accent6 11" xfId="358"/>
    <cellStyle name="20% - Accent6 11 2" xfId="359"/>
    <cellStyle name="20% - Accent6 12" xfId="360"/>
    <cellStyle name="20% - Accent6 12 2" xfId="361"/>
    <cellStyle name="20% - Accent6 13" xfId="362"/>
    <cellStyle name="20% - Accent6 13 2" xfId="363"/>
    <cellStyle name="20% - Accent6 14" xfId="364"/>
    <cellStyle name="20% - Accent6 14 2" xfId="365"/>
    <cellStyle name="20% - Accent6 15" xfId="366"/>
    <cellStyle name="20% - Accent6 15 2" xfId="367"/>
    <cellStyle name="20% - Accent6 16" xfId="368"/>
    <cellStyle name="20% - Accent6 16 2" xfId="369"/>
    <cellStyle name="20% - Accent6 17" xfId="370"/>
    <cellStyle name="20% - Accent6 17 2" xfId="371"/>
    <cellStyle name="20% - Accent6 18" xfId="372"/>
    <cellStyle name="20% - Accent6 18 2" xfId="373"/>
    <cellStyle name="20% - Accent6 19" xfId="374"/>
    <cellStyle name="20% - Accent6 19 2" xfId="375"/>
    <cellStyle name="20% - Accent6 2" xfId="376"/>
    <cellStyle name="20% - Accent6 2 2" xfId="377"/>
    <cellStyle name="20% - Accent6 2 3" xfId="378"/>
    <cellStyle name="20% - Accent6 2 3 2" xfId="379"/>
    <cellStyle name="20% - Accent6 20" xfId="380"/>
    <cellStyle name="20% - Accent6 20 2" xfId="381"/>
    <cellStyle name="20% - Accent6 21" xfId="382"/>
    <cellStyle name="20% - Accent6 22" xfId="383"/>
    <cellStyle name="20% - Accent6 22 2" xfId="384"/>
    <cellStyle name="20% - Accent6 23" xfId="385"/>
    <cellStyle name="20% - Accent6 24" xfId="386"/>
    <cellStyle name="20% - Accent6 25" xfId="387"/>
    <cellStyle name="20% - Accent6 3" xfId="388"/>
    <cellStyle name="20% - Accent6 3 2" xfId="389"/>
    <cellStyle name="20% - Accent6 3 3" xfId="390"/>
    <cellStyle name="20% - Accent6 3 3 2" xfId="391"/>
    <cellStyle name="20% - Accent6 4" xfId="392"/>
    <cellStyle name="20% - Accent6 4 2" xfId="393"/>
    <cellStyle name="20% - Accent6 4 2 2" xfId="394"/>
    <cellStyle name="20% - Accent6 4 3" xfId="395"/>
    <cellStyle name="20% - Accent6 5" xfId="396"/>
    <cellStyle name="20% - Accent6 5 2" xfId="397"/>
    <cellStyle name="20% - Accent6 6" xfId="398"/>
    <cellStyle name="20% - Accent6 6 2" xfId="399"/>
    <cellStyle name="20% - Accent6 7" xfId="400"/>
    <cellStyle name="20% - Accent6 7 2" xfId="401"/>
    <cellStyle name="20% - Accent6 8" xfId="402"/>
    <cellStyle name="20% - Accent6 8 2" xfId="403"/>
    <cellStyle name="20% - Accent6 9" xfId="404"/>
    <cellStyle name="20% - Accent6 9 2" xfId="405"/>
    <cellStyle name="40% - Accent1" xfId="20" builtinId="31" customBuiltin="1"/>
    <cellStyle name="40% - Accent1 10" xfId="406"/>
    <cellStyle name="40% - Accent1 10 2" xfId="407"/>
    <cellStyle name="40% - Accent1 11" xfId="408"/>
    <cellStyle name="40% - Accent1 11 2" xfId="409"/>
    <cellStyle name="40% - Accent1 12" xfId="410"/>
    <cellStyle name="40% - Accent1 12 2" xfId="411"/>
    <cellStyle name="40% - Accent1 13" xfId="412"/>
    <cellStyle name="40% - Accent1 13 2" xfId="413"/>
    <cellStyle name="40% - Accent1 14" xfId="414"/>
    <cellStyle name="40% - Accent1 14 2" xfId="415"/>
    <cellStyle name="40% - Accent1 15" xfId="416"/>
    <cellStyle name="40% - Accent1 15 2" xfId="417"/>
    <cellStyle name="40% - Accent1 16" xfId="418"/>
    <cellStyle name="40% - Accent1 16 2" xfId="419"/>
    <cellStyle name="40% - Accent1 17" xfId="420"/>
    <cellStyle name="40% - Accent1 17 2" xfId="421"/>
    <cellStyle name="40% - Accent1 18" xfId="422"/>
    <cellStyle name="40% - Accent1 18 2" xfId="423"/>
    <cellStyle name="40% - Accent1 19" xfId="424"/>
    <cellStyle name="40% - Accent1 19 2" xfId="425"/>
    <cellStyle name="40% - Accent1 2" xfId="426"/>
    <cellStyle name="40% - Accent1 2 2" xfId="427"/>
    <cellStyle name="40% - Accent1 2 3" xfId="428"/>
    <cellStyle name="40% - Accent1 2 3 2" xfId="429"/>
    <cellStyle name="40% - Accent1 20" xfId="430"/>
    <cellStyle name="40% - Accent1 20 2" xfId="431"/>
    <cellStyle name="40% - Accent1 21" xfId="432"/>
    <cellStyle name="40% - Accent1 22" xfId="433"/>
    <cellStyle name="40% - Accent1 22 2" xfId="434"/>
    <cellStyle name="40% - Accent1 23" xfId="435"/>
    <cellStyle name="40% - Accent1 24" xfId="436"/>
    <cellStyle name="40% - Accent1 25" xfId="437"/>
    <cellStyle name="40% - Accent1 3" xfId="438"/>
    <cellStyle name="40% - Accent1 3 2" xfId="439"/>
    <cellStyle name="40% - Accent1 3 3" xfId="440"/>
    <cellStyle name="40% - Accent1 3 3 2" xfId="441"/>
    <cellStyle name="40% - Accent1 4" xfId="442"/>
    <cellStyle name="40% - Accent1 4 2" xfId="443"/>
    <cellStyle name="40% - Accent1 4 2 2" xfId="444"/>
    <cellStyle name="40% - Accent1 4 3" xfId="445"/>
    <cellStyle name="40% - Accent1 5" xfId="446"/>
    <cellStyle name="40% - Accent1 5 2" xfId="447"/>
    <cellStyle name="40% - Accent1 6" xfId="448"/>
    <cellStyle name="40% - Accent1 6 2" xfId="449"/>
    <cellStyle name="40% - Accent1 7" xfId="450"/>
    <cellStyle name="40% - Accent1 7 2" xfId="451"/>
    <cellStyle name="40% - Accent1 8" xfId="452"/>
    <cellStyle name="40% - Accent1 8 2" xfId="453"/>
    <cellStyle name="40% - Accent1 9" xfId="454"/>
    <cellStyle name="40% - Accent1 9 2" xfId="455"/>
    <cellStyle name="40% - Accent2" xfId="24" builtinId="35" customBuiltin="1"/>
    <cellStyle name="40% - Accent2 10" xfId="456"/>
    <cellStyle name="40% - Accent2 10 2" xfId="457"/>
    <cellStyle name="40% - Accent2 11" xfId="458"/>
    <cellStyle name="40% - Accent2 11 2" xfId="459"/>
    <cellStyle name="40% - Accent2 12" xfId="460"/>
    <cellStyle name="40% - Accent2 12 2" xfId="461"/>
    <cellStyle name="40% - Accent2 13" xfId="462"/>
    <cellStyle name="40% - Accent2 13 2" xfId="463"/>
    <cellStyle name="40% - Accent2 14" xfId="464"/>
    <cellStyle name="40% - Accent2 14 2" xfId="465"/>
    <cellStyle name="40% - Accent2 15" xfId="466"/>
    <cellStyle name="40% - Accent2 15 2" xfId="467"/>
    <cellStyle name="40% - Accent2 16" xfId="468"/>
    <cellStyle name="40% - Accent2 16 2" xfId="469"/>
    <cellStyle name="40% - Accent2 17" xfId="470"/>
    <cellStyle name="40% - Accent2 17 2" xfId="471"/>
    <cellStyle name="40% - Accent2 18" xfId="472"/>
    <cellStyle name="40% - Accent2 18 2" xfId="473"/>
    <cellStyle name="40% - Accent2 19" xfId="474"/>
    <cellStyle name="40% - Accent2 19 2" xfId="475"/>
    <cellStyle name="40% - Accent2 2" xfId="476"/>
    <cellStyle name="40% - Accent2 2 2" xfId="477"/>
    <cellStyle name="40% - Accent2 2 3" xfId="478"/>
    <cellStyle name="40% - Accent2 2 3 2" xfId="479"/>
    <cellStyle name="40% - Accent2 20" xfId="480"/>
    <cellStyle name="40% - Accent2 20 2" xfId="481"/>
    <cellStyle name="40% - Accent2 21" xfId="482"/>
    <cellStyle name="40% - Accent2 22" xfId="483"/>
    <cellStyle name="40% - Accent2 22 2" xfId="484"/>
    <cellStyle name="40% - Accent2 23" xfId="485"/>
    <cellStyle name="40% - Accent2 24" xfId="486"/>
    <cellStyle name="40% - Accent2 25" xfId="487"/>
    <cellStyle name="40% - Accent2 3" xfId="488"/>
    <cellStyle name="40% - Accent2 3 2" xfId="489"/>
    <cellStyle name="40% - Accent2 3 3" xfId="490"/>
    <cellStyle name="40% - Accent2 3 3 2" xfId="491"/>
    <cellStyle name="40% - Accent2 4" xfId="492"/>
    <cellStyle name="40% - Accent2 4 2" xfId="493"/>
    <cellStyle name="40% - Accent2 4 2 2" xfId="494"/>
    <cellStyle name="40% - Accent2 4 3" xfId="495"/>
    <cellStyle name="40% - Accent2 5" xfId="496"/>
    <cellStyle name="40% - Accent2 5 2" xfId="497"/>
    <cellStyle name="40% - Accent2 6" xfId="498"/>
    <cellStyle name="40% - Accent2 6 2" xfId="499"/>
    <cellStyle name="40% - Accent2 7" xfId="500"/>
    <cellStyle name="40% - Accent2 7 2" xfId="501"/>
    <cellStyle name="40% - Accent2 8" xfId="502"/>
    <cellStyle name="40% - Accent2 8 2" xfId="503"/>
    <cellStyle name="40% - Accent2 9" xfId="504"/>
    <cellStyle name="40% - Accent2 9 2" xfId="505"/>
    <cellStyle name="40% - Accent3" xfId="28" builtinId="39" customBuiltin="1"/>
    <cellStyle name="40% - Accent3 10" xfId="506"/>
    <cellStyle name="40% - Accent3 10 2" xfId="507"/>
    <cellStyle name="40% - Accent3 11" xfId="508"/>
    <cellStyle name="40% - Accent3 11 2" xfId="509"/>
    <cellStyle name="40% - Accent3 12" xfId="510"/>
    <cellStyle name="40% - Accent3 12 2" xfId="511"/>
    <cellStyle name="40% - Accent3 13" xfId="512"/>
    <cellStyle name="40% - Accent3 13 2" xfId="513"/>
    <cellStyle name="40% - Accent3 14" xfId="514"/>
    <cellStyle name="40% - Accent3 14 2" xfId="515"/>
    <cellStyle name="40% - Accent3 15" xfId="516"/>
    <cellStyle name="40% - Accent3 15 2" xfId="517"/>
    <cellStyle name="40% - Accent3 16" xfId="518"/>
    <cellStyle name="40% - Accent3 16 2" xfId="519"/>
    <cellStyle name="40% - Accent3 17" xfId="520"/>
    <cellStyle name="40% - Accent3 17 2" xfId="521"/>
    <cellStyle name="40% - Accent3 18" xfId="522"/>
    <cellStyle name="40% - Accent3 18 2" xfId="523"/>
    <cellStyle name="40% - Accent3 19" xfId="524"/>
    <cellStyle name="40% - Accent3 19 2" xfId="525"/>
    <cellStyle name="40% - Accent3 2" xfId="526"/>
    <cellStyle name="40% - Accent3 2 2" xfId="527"/>
    <cellStyle name="40% - Accent3 2 3" xfId="528"/>
    <cellStyle name="40% - Accent3 2 3 2" xfId="529"/>
    <cellStyle name="40% - Accent3 20" xfId="530"/>
    <cellStyle name="40% - Accent3 20 2" xfId="531"/>
    <cellStyle name="40% - Accent3 21" xfId="532"/>
    <cellStyle name="40% - Accent3 22" xfId="533"/>
    <cellStyle name="40% - Accent3 22 2" xfId="534"/>
    <cellStyle name="40% - Accent3 23" xfId="535"/>
    <cellStyle name="40% - Accent3 24" xfId="536"/>
    <cellStyle name="40% - Accent3 25" xfId="537"/>
    <cellStyle name="40% - Accent3 3" xfId="538"/>
    <cellStyle name="40% - Accent3 3 2" xfId="539"/>
    <cellStyle name="40% - Accent3 3 3" xfId="540"/>
    <cellStyle name="40% - Accent3 3 3 2" xfId="541"/>
    <cellStyle name="40% - Accent3 4" xfId="542"/>
    <cellStyle name="40% - Accent3 4 2" xfId="543"/>
    <cellStyle name="40% - Accent3 4 2 2" xfId="544"/>
    <cellStyle name="40% - Accent3 4 3" xfId="545"/>
    <cellStyle name="40% - Accent3 5" xfId="546"/>
    <cellStyle name="40% - Accent3 5 2" xfId="547"/>
    <cellStyle name="40% - Accent3 6" xfId="548"/>
    <cellStyle name="40% - Accent3 6 2" xfId="549"/>
    <cellStyle name="40% - Accent3 7" xfId="550"/>
    <cellStyle name="40% - Accent3 7 2" xfId="551"/>
    <cellStyle name="40% - Accent3 8" xfId="552"/>
    <cellStyle name="40% - Accent3 8 2" xfId="553"/>
    <cellStyle name="40% - Accent3 9" xfId="554"/>
    <cellStyle name="40% - Accent3 9 2" xfId="555"/>
    <cellStyle name="40% - Accent4" xfId="32" builtinId="43" customBuiltin="1"/>
    <cellStyle name="40% - Accent4 10" xfId="556"/>
    <cellStyle name="40% - Accent4 10 2" xfId="557"/>
    <cellStyle name="40% - Accent4 11" xfId="558"/>
    <cellStyle name="40% - Accent4 11 2" xfId="559"/>
    <cellStyle name="40% - Accent4 12" xfId="560"/>
    <cellStyle name="40% - Accent4 12 2" xfId="561"/>
    <cellStyle name="40% - Accent4 13" xfId="562"/>
    <cellStyle name="40% - Accent4 13 2" xfId="563"/>
    <cellStyle name="40% - Accent4 14" xfId="564"/>
    <cellStyle name="40% - Accent4 14 2" xfId="565"/>
    <cellStyle name="40% - Accent4 15" xfId="566"/>
    <cellStyle name="40% - Accent4 15 2" xfId="567"/>
    <cellStyle name="40% - Accent4 16" xfId="568"/>
    <cellStyle name="40% - Accent4 16 2" xfId="569"/>
    <cellStyle name="40% - Accent4 17" xfId="570"/>
    <cellStyle name="40% - Accent4 17 2" xfId="571"/>
    <cellStyle name="40% - Accent4 18" xfId="572"/>
    <cellStyle name="40% - Accent4 18 2" xfId="573"/>
    <cellStyle name="40% - Accent4 19" xfId="574"/>
    <cellStyle name="40% - Accent4 19 2" xfId="575"/>
    <cellStyle name="40% - Accent4 2" xfId="576"/>
    <cellStyle name="40% - Accent4 2 2" xfId="577"/>
    <cellStyle name="40% - Accent4 2 3" xfId="578"/>
    <cellStyle name="40% - Accent4 2 3 2" xfId="579"/>
    <cellStyle name="40% - Accent4 20" xfId="580"/>
    <cellStyle name="40% - Accent4 20 2" xfId="581"/>
    <cellStyle name="40% - Accent4 21" xfId="582"/>
    <cellStyle name="40% - Accent4 22" xfId="583"/>
    <cellStyle name="40% - Accent4 22 2" xfId="584"/>
    <cellStyle name="40% - Accent4 23" xfId="585"/>
    <cellStyle name="40% - Accent4 24" xfId="586"/>
    <cellStyle name="40% - Accent4 25" xfId="587"/>
    <cellStyle name="40% - Accent4 3" xfId="588"/>
    <cellStyle name="40% - Accent4 3 2" xfId="589"/>
    <cellStyle name="40% - Accent4 3 3" xfId="590"/>
    <cellStyle name="40% - Accent4 3 3 2" xfId="591"/>
    <cellStyle name="40% - Accent4 4" xfId="592"/>
    <cellStyle name="40% - Accent4 4 2" xfId="593"/>
    <cellStyle name="40% - Accent4 4 2 2" xfId="594"/>
    <cellStyle name="40% - Accent4 4 3" xfId="595"/>
    <cellStyle name="40% - Accent4 5" xfId="596"/>
    <cellStyle name="40% - Accent4 5 2" xfId="597"/>
    <cellStyle name="40% - Accent4 6" xfId="598"/>
    <cellStyle name="40% - Accent4 6 2" xfId="599"/>
    <cellStyle name="40% - Accent4 7" xfId="600"/>
    <cellStyle name="40% - Accent4 7 2" xfId="601"/>
    <cellStyle name="40% - Accent4 8" xfId="602"/>
    <cellStyle name="40% - Accent4 8 2" xfId="603"/>
    <cellStyle name="40% - Accent4 9" xfId="604"/>
    <cellStyle name="40% - Accent4 9 2" xfId="605"/>
    <cellStyle name="40% - Accent5" xfId="36" builtinId="47" customBuiltin="1"/>
    <cellStyle name="40% - Accent5 10" xfId="606"/>
    <cellStyle name="40% - Accent5 10 2" xfId="607"/>
    <cellStyle name="40% - Accent5 11" xfId="608"/>
    <cellStyle name="40% - Accent5 11 2" xfId="609"/>
    <cellStyle name="40% - Accent5 12" xfId="610"/>
    <cellStyle name="40% - Accent5 12 2" xfId="611"/>
    <cellStyle name="40% - Accent5 13" xfId="612"/>
    <cellStyle name="40% - Accent5 13 2" xfId="613"/>
    <cellStyle name="40% - Accent5 14" xfId="614"/>
    <cellStyle name="40% - Accent5 14 2" xfId="615"/>
    <cellStyle name="40% - Accent5 15" xfId="616"/>
    <cellStyle name="40% - Accent5 15 2" xfId="617"/>
    <cellStyle name="40% - Accent5 16" xfId="618"/>
    <cellStyle name="40% - Accent5 16 2" xfId="619"/>
    <cellStyle name="40% - Accent5 17" xfId="620"/>
    <cellStyle name="40% - Accent5 17 2" xfId="621"/>
    <cellStyle name="40% - Accent5 18" xfId="622"/>
    <cellStyle name="40% - Accent5 18 2" xfId="623"/>
    <cellStyle name="40% - Accent5 19" xfId="624"/>
    <cellStyle name="40% - Accent5 19 2" xfId="625"/>
    <cellStyle name="40% - Accent5 2" xfId="626"/>
    <cellStyle name="40% - Accent5 2 2" xfId="627"/>
    <cellStyle name="40% - Accent5 2 3" xfId="628"/>
    <cellStyle name="40% - Accent5 2 3 2" xfId="629"/>
    <cellStyle name="40% - Accent5 20" xfId="630"/>
    <cellStyle name="40% - Accent5 20 2" xfId="631"/>
    <cellStyle name="40% - Accent5 21" xfId="632"/>
    <cellStyle name="40% - Accent5 22" xfId="633"/>
    <cellStyle name="40% - Accent5 22 2" xfId="634"/>
    <cellStyle name="40% - Accent5 23" xfId="635"/>
    <cellStyle name="40% - Accent5 24" xfId="636"/>
    <cellStyle name="40% - Accent5 25" xfId="637"/>
    <cellStyle name="40% - Accent5 3" xfId="638"/>
    <cellStyle name="40% - Accent5 3 2" xfId="639"/>
    <cellStyle name="40% - Accent5 3 3" xfId="640"/>
    <cellStyle name="40% - Accent5 3 3 2" xfId="641"/>
    <cellStyle name="40% - Accent5 4" xfId="642"/>
    <cellStyle name="40% - Accent5 4 2" xfId="643"/>
    <cellStyle name="40% - Accent5 4 2 2" xfId="644"/>
    <cellStyle name="40% - Accent5 4 3" xfId="645"/>
    <cellStyle name="40% - Accent5 5" xfId="646"/>
    <cellStyle name="40% - Accent5 5 2" xfId="647"/>
    <cellStyle name="40% - Accent5 6" xfId="648"/>
    <cellStyle name="40% - Accent5 6 2" xfId="649"/>
    <cellStyle name="40% - Accent5 7" xfId="650"/>
    <cellStyle name="40% - Accent5 7 2" xfId="651"/>
    <cellStyle name="40% - Accent5 8" xfId="652"/>
    <cellStyle name="40% - Accent5 8 2" xfId="653"/>
    <cellStyle name="40% - Accent5 9" xfId="654"/>
    <cellStyle name="40% - Accent5 9 2" xfId="655"/>
    <cellStyle name="40% - Accent6" xfId="40" builtinId="51" customBuiltin="1"/>
    <cellStyle name="40% - Accent6 10" xfId="656"/>
    <cellStyle name="40% - Accent6 10 2" xfId="657"/>
    <cellStyle name="40% - Accent6 11" xfId="658"/>
    <cellStyle name="40% - Accent6 11 2" xfId="659"/>
    <cellStyle name="40% - Accent6 12" xfId="660"/>
    <cellStyle name="40% - Accent6 12 2" xfId="661"/>
    <cellStyle name="40% - Accent6 13" xfId="662"/>
    <cellStyle name="40% - Accent6 13 2" xfId="663"/>
    <cellStyle name="40% - Accent6 14" xfId="664"/>
    <cellStyle name="40% - Accent6 14 2" xfId="665"/>
    <cellStyle name="40% - Accent6 15" xfId="666"/>
    <cellStyle name="40% - Accent6 15 2" xfId="667"/>
    <cellStyle name="40% - Accent6 16" xfId="668"/>
    <cellStyle name="40% - Accent6 16 2" xfId="669"/>
    <cellStyle name="40% - Accent6 17" xfId="670"/>
    <cellStyle name="40% - Accent6 17 2" xfId="671"/>
    <cellStyle name="40% - Accent6 18" xfId="672"/>
    <cellStyle name="40% - Accent6 18 2" xfId="673"/>
    <cellStyle name="40% - Accent6 19" xfId="674"/>
    <cellStyle name="40% - Accent6 19 2" xfId="675"/>
    <cellStyle name="40% - Accent6 2" xfId="676"/>
    <cellStyle name="40% - Accent6 2 2" xfId="677"/>
    <cellStyle name="40% - Accent6 2 3" xfId="678"/>
    <cellStyle name="40% - Accent6 2 3 2" xfId="679"/>
    <cellStyle name="40% - Accent6 20" xfId="680"/>
    <cellStyle name="40% - Accent6 20 2" xfId="681"/>
    <cellStyle name="40% - Accent6 21" xfId="682"/>
    <cellStyle name="40% - Accent6 22" xfId="683"/>
    <cellStyle name="40% - Accent6 22 2" xfId="684"/>
    <cellStyle name="40% - Accent6 23" xfId="685"/>
    <cellStyle name="40% - Accent6 24" xfId="686"/>
    <cellStyle name="40% - Accent6 25" xfId="687"/>
    <cellStyle name="40% - Accent6 3" xfId="688"/>
    <cellStyle name="40% - Accent6 3 2" xfId="689"/>
    <cellStyle name="40% - Accent6 3 3" xfId="690"/>
    <cellStyle name="40% - Accent6 3 3 2" xfId="691"/>
    <cellStyle name="40% - Accent6 4" xfId="692"/>
    <cellStyle name="40% - Accent6 4 2" xfId="693"/>
    <cellStyle name="40% - Accent6 4 2 2" xfId="694"/>
    <cellStyle name="40% - Accent6 4 3" xfId="695"/>
    <cellStyle name="40% - Accent6 5" xfId="696"/>
    <cellStyle name="40% - Accent6 5 2" xfId="697"/>
    <cellStyle name="40% - Accent6 6" xfId="698"/>
    <cellStyle name="40% - Accent6 6 2" xfId="699"/>
    <cellStyle name="40% - Accent6 7" xfId="700"/>
    <cellStyle name="40% - Accent6 7 2" xfId="701"/>
    <cellStyle name="40% - Accent6 8" xfId="702"/>
    <cellStyle name="40% - Accent6 8 2" xfId="703"/>
    <cellStyle name="40% - Accent6 9" xfId="704"/>
    <cellStyle name="40% - Accent6 9 2" xfId="705"/>
    <cellStyle name="60% - Accent1" xfId="21" builtinId="32" customBuiltin="1"/>
    <cellStyle name="60% - Accent1 10" xfId="706"/>
    <cellStyle name="60% - Accent1 2" xfId="707"/>
    <cellStyle name="60% - Accent1 2 2" xfId="708"/>
    <cellStyle name="60% - Accent1 3" xfId="709"/>
    <cellStyle name="60% - Accent1 4" xfId="710"/>
    <cellStyle name="60% - Accent1 5" xfId="711"/>
    <cellStyle name="60% - Accent1 6" xfId="712"/>
    <cellStyle name="60% - Accent1 7" xfId="713"/>
    <cellStyle name="60% - Accent1 8" xfId="714"/>
    <cellStyle name="60% - Accent1 9" xfId="715"/>
    <cellStyle name="60% - Accent2" xfId="25" builtinId="36" customBuiltin="1"/>
    <cellStyle name="60% - Accent2 10" xfId="716"/>
    <cellStyle name="60% - Accent2 2" xfId="717"/>
    <cellStyle name="60% - Accent2 2 2" xfId="718"/>
    <cellStyle name="60% - Accent2 3" xfId="719"/>
    <cellStyle name="60% - Accent2 4" xfId="720"/>
    <cellStyle name="60% - Accent2 5" xfId="721"/>
    <cellStyle name="60% - Accent2 6" xfId="722"/>
    <cellStyle name="60% - Accent2 7" xfId="723"/>
    <cellStyle name="60% - Accent2 8" xfId="724"/>
    <cellStyle name="60% - Accent2 9" xfId="725"/>
    <cellStyle name="60% - Accent3" xfId="29" builtinId="40" customBuiltin="1"/>
    <cellStyle name="60% - Accent3 10" xfId="726"/>
    <cellStyle name="60% - Accent3 2" xfId="727"/>
    <cellStyle name="60% - Accent3 2 2" xfId="728"/>
    <cellStyle name="60% - Accent3 3" xfId="729"/>
    <cellStyle name="60% - Accent3 4" xfId="730"/>
    <cellStyle name="60% - Accent3 5" xfId="731"/>
    <cellStyle name="60% - Accent3 6" xfId="732"/>
    <cellStyle name="60% - Accent3 7" xfId="733"/>
    <cellStyle name="60% - Accent3 8" xfId="734"/>
    <cellStyle name="60% - Accent3 9" xfId="735"/>
    <cellStyle name="60% - Accent4" xfId="33" builtinId="44" customBuiltin="1"/>
    <cellStyle name="60% - Accent4 10" xfId="736"/>
    <cellStyle name="60% - Accent4 2" xfId="737"/>
    <cellStyle name="60% - Accent4 2 2" xfId="738"/>
    <cellStyle name="60% - Accent4 3" xfId="739"/>
    <cellStyle name="60% - Accent4 4" xfId="740"/>
    <cellStyle name="60% - Accent4 5" xfId="741"/>
    <cellStyle name="60% - Accent4 6" xfId="742"/>
    <cellStyle name="60% - Accent4 7" xfId="743"/>
    <cellStyle name="60% - Accent4 8" xfId="744"/>
    <cellStyle name="60% - Accent4 9" xfId="745"/>
    <cellStyle name="60% - Accent5" xfId="37" builtinId="48" customBuiltin="1"/>
    <cellStyle name="60% - Accent5 10" xfId="746"/>
    <cellStyle name="60% - Accent5 2" xfId="747"/>
    <cellStyle name="60% - Accent5 2 2" xfId="748"/>
    <cellStyle name="60% - Accent5 3" xfId="749"/>
    <cellStyle name="60% - Accent5 4" xfId="750"/>
    <cellStyle name="60% - Accent5 5" xfId="751"/>
    <cellStyle name="60% - Accent5 6" xfId="752"/>
    <cellStyle name="60% - Accent5 7" xfId="753"/>
    <cellStyle name="60% - Accent5 8" xfId="754"/>
    <cellStyle name="60% - Accent5 9" xfId="755"/>
    <cellStyle name="60% - Accent6" xfId="41" builtinId="52" customBuiltin="1"/>
    <cellStyle name="60% - Accent6 10" xfId="756"/>
    <cellStyle name="60% - Accent6 2" xfId="757"/>
    <cellStyle name="60% - Accent6 2 2" xfId="758"/>
    <cellStyle name="60% - Accent6 3" xfId="759"/>
    <cellStyle name="60% - Accent6 4" xfId="760"/>
    <cellStyle name="60% - Accent6 5" xfId="761"/>
    <cellStyle name="60% - Accent6 6" xfId="762"/>
    <cellStyle name="60% - Accent6 7" xfId="763"/>
    <cellStyle name="60% - Accent6 8" xfId="764"/>
    <cellStyle name="60% - Accent6 9" xfId="765"/>
    <cellStyle name="Accent1" xfId="18" builtinId="29" customBuiltin="1"/>
    <cellStyle name="Accent1 - 20%" xfId="766"/>
    <cellStyle name="Accent1 - 40%" xfId="767"/>
    <cellStyle name="Accent1 - 60%" xfId="768"/>
    <cellStyle name="Accent1 10" xfId="769"/>
    <cellStyle name="Accent1 11" xfId="770"/>
    <cellStyle name="Accent1 12" xfId="771"/>
    <cellStyle name="Accent1 13" xfId="772"/>
    <cellStyle name="Accent1 14" xfId="773"/>
    <cellStyle name="Accent1 15" xfId="774"/>
    <cellStyle name="Accent1 16" xfId="775"/>
    <cellStyle name="Accent1 17" xfId="776"/>
    <cellStyle name="Accent1 18" xfId="777"/>
    <cellStyle name="Accent1 19" xfId="778"/>
    <cellStyle name="Accent1 2" xfId="779"/>
    <cellStyle name="Accent1 2 2" xfId="780"/>
    <cellStyle name="Accent1 20" xfId="781"/>
    <cellStyle name="Accent1 21" xfId="782"/>
    <cellStyle name="Accent1 22" xfId="783"/>
    <cellStyle name="Accent1 23" xfId="784"/>
    <cellStyle name="Accent1 24" xfId="785"/>
    <cellStyle name="Accent1 25" xfId="786"/>
    <cellStyle name="Accent1 26" xfId="787"/>
    <cellStyle name="Accent1 27" xfId="788"/>
    <cellStyle name="Accent1 28" xfId="789"/>
    <cellStyle name="Accent1 29" xfId="790"/>
    <cellStyle name="Accent1 3" xfId="791"/>
    <cellStyle name="Accent1 30" xfId="792"/>
    <cellStyle name="Accent1 31" xfId="793"/>
    <cellStyle name="Accent1 32" xfId="794"/>
    <cellStyle name="Accent1 33" xfId="795"/>
    <cellStyle name="Accent1 34" xfId="796"/>
    <cellStyle name="Accent1 35" xfId="797"/>
    <cellStyle name="Accent1 36" xfId="798"/>
    <cellStyle name="Accent1 37" xfId="799"/>
    <cellStyle name="Accent1 38" xfId="800"/>
    <cellStyle name="Accent1 39" xfId="801"/>
    <cellStyle name="Accent1 4" xfId="802"/>
    <cellStyle name="Accent1 40" xfId="803"/>
    <cellStyle name="Accent1 41" xfId="804"/>
    <cellStyle name="Accent1 42" xfId="805"/>
    <cellStyle name="Accent1 43" xfId="806"/>
    <cellStyle name="Accent1 5" xfId="807"/>
    <cellStyle name="Accent1 6" xfId="808"/>
    <cellStyle name="Accent1 7" xfId="809"/>
    <cellStyle name="Accent1 8" xfId="810"/>
    <cellStyle name="Accent1 9" xfId="811"/>
    <cellStyle name="Accent2" xfId="22" builtinId="33" customBuiltin="1"/>
    <cellStyle name="Accent2 - 20%" xfId="812"/>
    <cellStyle name="Accent2 - 40%" xfId="813"/>
    <cellStyle name="Accent2 - 60%" xfId="814"/>
    <cellStyle name="Accent2 10" xfId="815"/>
    <cellStyle name="Accent2 11" xfId="816"/>
    <cellStyle name="Accent2 12" xfId="817"/>
    <cellStyle name="Accent2 13" xfId="818"/>
    <cellStyle name="Accent2 14" xfId="819"/>
    <cellStyle name="Accent2 15" xfId="820"/>
    <cellStyle name="Accent2 16" xfId="821"/>
    <cellStyle name="Accent2 17" xfId="822"/>
    <cellStyle name="Accent2 18" xfId="823"/>
    <cellStyle name="Accent2 19" xfId="824"/>
    <cellStyle name="Accent2 2" xfId="825"/>
    <cellStyle name="Accent2 2 2" xfId="826"/>
    <cellStyle name="Accent2 20" xfId="827"/>
    <cellStyle name="Accent2 21" xfId="828"/>
    <cellStyle name="Accent2 22" xfId="829"/>
    <cellStyle name="Accent2 23" xfId="830"/>
    <cellStyle name="Accent2 24" xfId="831"/>
    <cellStyle name="Accent2 25" xfId="832"/>
    <cellStyle name="Accent2 26" xfId="833"/>
    <cellStyle name="Accent2 27" xfId="834"/>
    <cellStyle name="Accent2 28" xfId="835"/>
    <cellStyle name="Accent2 29" xfId="836"/>
    <cellStyle name="Accent2 3" xfId="837"/>
    <cellStyle name="Accent2 30" xfId="838"/>
    <cellStyle name="Accent2 31" xfId="839"/>
    <cellStyle name="Accent2 32" xfId="840"/>
    <cellStyle name="Accent2 33" xfId="841"/>
    <cellStyle name="Accent2 34" xfId="842"/>
    <cellStyle name="Accent2 35" xfId="843"/>
    <cellStyle name="Accent2 36" xfId="844"/>
    <cellStyle name="Accent2 37" xfId="845"/>
    <cellStyle name="Accent2 38" xfId="846"/>
    <cellStyle name="Accent2 39" xfId="847"/>
    <cellStyle name="Accent2 4" xfId="848"/>
    <cellStyle name="Accent2 40" xfId="849"/>
    <cellStyle name="Accent2 41" xfId="850"/>
    <cellStyle name="Accent2 42" xfId="851"/>
    <cellStyle name="Accent2 43" xfId="852"/>
    <cellStyle name="Accent2 5" xfId="853"/>
    <cellStyle name="Accent2 6" xfId="854"/>
    <cellStyle name="Accent2 7" xfId="855"/>
    <cellStyle name="Accent2 8" xfId="856"/>
    <cellStyle name="Accent2 9" xfId="857"/>
    <cellStyle name="Accent3" xfId="26" builtinId="37" customBuiltin="1"/>
    <cellStyle name="Accent3 - 20%" xfId="858"/>
    <cellStyle name="Accent3 - 40%" xfId="859"/>
    <cellStyle name="Accent3 - 60%" xfId="860"/>
    <cellStyle name="Accent3 10" xfId="861"/>
    <cellStyle name="Accent3 11" xfId="862"/>
    <cellStyle name="Accent3 12" xfId="863"/>
    <cellStyle name="Accent3 13" xfId="864"/>
    <cellStyle name="Accent3 14" xfId="865"/>
    <cellStyle name="Accent3 15" xfId="866"/>
    <cellStyle name="Accent3 16" xfId="867"/>
    <cellStyle name="Accent3 17" xfId="868"/>
    <cellStyle name="Accent3 18" xfId="869"/>
    <cellStyle name="Accent3 19" xfId="870"/>
    <cellStyle name="Accent3 2" xfId="871"/>
    <cellStyle name="Accent3 2 2" xfId="872"/>
    <cellStyle name="Accent3 20" xfId="873"/>
    <cellStyle name="Accent3 21" xfId="874"/>
    <cellStyle name="Accent3 22" xfId="875"/>
    <cellStyle name="Accent3 23" xfId="876"/>
    <cellStyle name="Accent3 24" xfId="877"/>
    <cellStyle name="Accent3 25" xfId="878"/>
    <cellStyle name="Accent3 26" xfId="879"/>
    <cellStyle name="Accent3 27" xfId="880"/>
    <cellStyle name="Accent3 28" xfId="881"/>
    <cellStyle name="Accent3 29" xfId="882"/>
    <cellStyle name="Accent3 3" xfId="883"/>
    <cellStyle name="Accent3 30" xfId="884"/>
    <cellStyle name="Accent3 31" xfId="885"/>
    <cellStyle name="Accent3 32" xfId="886"/>
    <cellStyle name="Accent3 33" xfId="887"/>
    <cellStyle name="Accent3 34" xfId="888"/>
    <cellStyle name="Accent3 35" xfId="889"/>
    <cellStyle name="Accent3 36" xfId="890"/>
    <cellStyle name="Accent3 37" xfId="891"/>
    <cellStyle name="Accent3 38" xfId="892"/>
    <cellStyle name="Accent3 39" xfId="893"/>
    <cellStyle name="Accent3 4" xfId="894"/>
    <cellStyle name="Accent3 40" xfId="895"/>
    <cellStyle name="Accent3 41" xfId="896"/>
    <cellStyle name="Accent3 42" xfId="897"/>
    <cellStyle name="Accent3 43" xfId="898"/>
    <cellStyle name="Accent3 5" xfId="899"/>
    <cellStyle name="Accent3 6" xfId="900"/>
    <cellStyle name="Accent3 7" xfId="901"/>
    <cellStyle name="Accent3 8" xfId="902"/>
    <cellStyle name="Accent3 9" xfId="903"/>
    <cellStyle name="Accent4" xfId="30" builtinId="41" customBuiltin="1"/>
    <cellStyle name="Accent4 - 20%" xfId="904"/>
    <cellStyle name="Accent4 - 40%" xfId="905"/>
    <cellStyle name="Accent4 - 60%" xfId="906"/>
    <cellStyle name="Accent4 10" xfId="907"/>
    <cellStyle name="Accent4 11" xfId="908"/>
    <cellStyle name="Accent4 12" xfId="909"/>
    <cellStyle name="Accent4 13" xfId="910"/>
    <cellStyle name="Accent4 14" xfId="911"/>
    <cellStyle name="Accent4 15" xfId="912"/>
    <cellStyle name="Accent4 16" xfId="913"/>
    <cellStyle name="Accent4 17" xfId="914"/>
    <cellStyle name="Accent4 18" xfId="915"/>
    <cellStyle name="Accent4 19" xfId="916"/>
    <cellStyle name="Accent4 2" xfId="917"/>
    <cellStyle name="Accent4 2 2" xfId="918"/>
    <cellStyle name="Accent4 20" xfId="919"/>
    <cellStyle name="Accent4 21" xfId="920"/>
    <cellStyle name="Accent4 22" xfId="921"/>
    <cellStyle name="Accent4 23" xfId="922"/>
    <cellStyle name="Accent4 24" xfId="923"/>
    <cellStyle name="Accent4 25" xfId="924"/>
    <cellStyle name="Accent4 26" xfId="925"/>
    <cellStyle name="Accent4 27" xfId="926"/>
    <cellStyle name="Accent4 28" xfId="927"/>
    <cellStyle name="Accent4 29" xfId="928"/>
    <cellStyle name="Accent4 3" xfId="929"/>
    <cellStyle name="Accent4 30" xfId="930"/>
    <cellStyle name="Accent4 31" xfId="931"/>
    <cellStyle name="Accent4 32" xfId="932"/>
    <cellStyle name="Accent4 33" xfId="933"/>
    <cellStyle name="Accent4 34" xfId="934"/>
    <cellStyle name="Accent4 35" xfId="935"/>
    <cellStyle name="Accent4 36" xfId="936"/>
    <cellStyle name="Accent4 37" xfId="937"/>
    <cellStyle name="Accent4 38" xfId="938"/>
    <cellStyle name="Accent4 39" xfId="939"/>
    <cellStyle name="Accent4 4" xfId="940"/>
    <cellStyle name="Accent4 40" xfId="941"/>
    <cellStyle name="Accent4 41" xfId="942"/>
    <cellStyle name="Accent4 42" xfId="943"/>
    <cellStyle name="Accent4 43" xfId="944"/>
    <cellStyle name="Accent4 5" xfId="945"/>
    <cellStyle name="Accent4 6" xfId="946"/>
    <cellStyle name="Accent4 7" xfId="947"/>
    <cellStyle name="Accent4 8" xfId="948"/>
    <cellStyle name="Accent4 9" xfId="949"/>
    <cellStyle name="Accent5" xfId="34" builtinId="45" customBuiltin="1"/>
    <cellStyle name="Accent5 - 20%" xfId="950"/>
    <cellStyle name="Accent5 - 40%" xfId="951"/>
    <cellStyle name="Accent5 - 60%" xfId="952"/>
    <cellStyle name="Accent5 10" xfId="953"/>
    <cellStyle name="Accent5 11" xfId="954"/>
    <cellStyle name="Accent5 12" xfId="955"/>
    <cellStyle name="Accent5 13" xfId="956"/>
    <cellStyle name="Accent5 14" xfId="957"/>
    <cellStyle name="Accent5 15" xfId="958"/>
    <cellStyle name="Accent5 16" xfId="959"/>
    <cellStyle name="Accent5 17" xfId="960"/>
    <cellStyle name="Accent5 18" xfId="961"/>
    <cellStyle name="Accent5 19" xfId="962"/>
    <cellStyle name="Accent5 2" xfId="963"/>
    <cellStyle name="Accent5 2 2" xfId="964"/>
    <cellStyle name="Accent5 20" xfId="965"/>
    <cellStyle name="Accent5 21" xfId="966"/>
    <cellStyle name="Accent5 22" xfId="967"/>
    <cellStyle name="Accent5 23" xfId="968"/>
    <cellStyle name="Accent5 24" xfId="969"/>
    <cellStyle name="Accent5 25" xfId="970"/>
    <cellStyle name="Accent5 26" xfId="971"/>
    <cellStyle name="Accent5 27" xfId="972"/>
    <cellStyle name="Accent5 28" xfId="973"/>
    <cellStyle name="Accent5 29" xfId="974"/>
    <cellStyle name="Accent5 3" xfId="975"/>
    <cellStyle name="Accent5 30" xfId="976"/>
    <cellStyle name="Accent5 31" xfId="977"/>
    <cellStyle name="Accent5 32" xfId="978"/>
    <cellStyle name="Accent5 33" xfId="979"/>
    <cellStyle name="Accent5 34" xfId="980"/>
    <cellStyle name="Accent5 35" xfId="981"/>
    <cellStyle name="Accent5 36" xfId="982"/>
    <cellStyle name="Accent5 37" xfId="983"/>
    <cellStyle name="Accent5 38" xfId="984"/>
    <cellStyle name="Accent5 39" xfId="985"/>
    <cellStyle name="Accent5 4" xfId="986"/>
    <cellStyle name="Accent5 40" xfId="987"/>
    <cellStyle name="Accent5 41" xfId="988"/>
    <cellStyle name="Accent5 42" xfId="989"/>
    <cellStyle name="Accent5 43" xfId="990"/>
    <cellStyle name="Accent5 5" xfId="991"/>
    <cellStyle name="Accent5 6" xfId="992"/>
    <cellStyle name="Accent5 7" xfId="993"/>
    <cellStyle name="Accent5 8" xfId="994"/>
    <cellStyle name="Accent5 9" xfId="995"/>
    <cellStyle name="Accent6" xfId="38" builtinId="49" customBuiltin="1"/>
    <cellStyle name="Accent6 - 20%" xfId="996"/>
    <cellStyle name="Accent6 - 40%" xfId="997"/>
    <cellStyle name="Accent6 - 60%" xfId="998"/>
    <cellStyle name="Accent6 10" xfId="999"/>
    <cellStyle name="Accent6 11" xfId="1000"/>
    <cellStyle name="Accent6 12" xfId="1001"/>
    <cellStyle name="Accent6 13" xfId="1002"/>
    <cellStyle name="Accent6 14" xfId="1003"/>
    <cellStyle name="Accent6 15" xfId="1004"/>
    <cellStyle name="Accent6 16" xfId="1005"/>
    <cellStyle name="Accent6 17" xfId="1006"/>
    <cellStyle name="Accent6 18" xfId="1007"/>
    <cellStyle name="Accent6 19" xfId="1008"/>
    <cellStyle name="Accent6 2" xfId="1009"/>
    <cellStyle name="Accent6 2 2" xfId="1010"/>
    <cellStyle name="Accent6 20" xfId="1011"/>
    <cellStyle name="Accent6 21" xfId="1012"/>
    <cellStyle name="Accent6 22" xfId="1013"/>
    <cellStyle name="Accent6 23" xfId="1014"/>
    <cellStyle name="Accent6 24" xfId="1015"/>
    <cellStyle name="Accent6 25" xfId="1016"/>
    <cellStyle name="Accent6 26" xfId="1017"/>
    <cellStyle name="Accent6 27" xfId="1018"/>
    <cellStyle name="Accent6 28" xfId="1019"/>
    <cellStyle name="Accent6 29" xfId="1020"/>
    <cellStyle name="Accent6 3" xfId="1021"/>
    <cellStyle name="Accent6 30" xfId="1022"/>
    <cellStyle name="Accent6 31" xfId="1023"/>
    <cellStyle name="Accent6 32" xfId="1024"/>
    <cellStyle name="Accent6 33" xfId="1025"/>
    <cellStyle name="Accent6 34" xfId="1026"/>
    <cellStyle name="Accent6 35" xfId="1027"/>
    <cellStyle name="Accent6 36" xfId="1028"/>
    <cellStyle name="Accent6 37" xfId="1029"/>
    <cellStyle name="Accent6 38" xfId="1030"/>
    <cellStyle name="Accent6 39" xfId="1031"/>
    <cellStyle name="Accent6 4" xfId="1032"/>
    <cellStyle name="Accent6 40" xfId="1033"/>
    <cellStyle name="Accent6 41" xfId="1034"/>
    <cellStyle name="Accent6 42" xfId="1035"/>
    <cellStyle name="Accent6 43" xfId="1036"/>
    <cellStyle name="Accent6 5" xfId="1037"/>
    <cellStyle name="Accent6 6" xfId="1038"/>
    <cellStyle name="Accent6 7" xfId="1039"/>
    <cellStyle name="Accent6 8" xfId="1040"/>
    <cellStyle name="Accent6 9" xfId="1041"/>
    <cellStyle name="Bad" xfId="7" builtinId="27" customBuiltin="1"/>
    <cellStyle name="Bad 10" xfId="1042"/>
    <cellStyle name="Bad 2" xfId="1043"/>
    <cellStyle name="Bad 2 2" xfId="1044"/>
    <cellStyle name="Bad 3" xfId="1045"/>
    <cellStyle name="Bad 4" xfId="1046"/>
    <cellStyle name="Bad 5" xfId="1047"/>
    <cellStyle name="Bad 6" xfId="1048"/>
    <cellStyle name="Bad 7" xfId="1049"/>
    <cellStyle name="Bad 8" xfId="1050"/>
    <cellStyle name="Bad 9" xfId="1051"/>
    <cellStyle name="blank" xfId="1052"/>
    <cellStyle name="Calc Currency (0)" xfId="1053"/>
    <cellStyle name="Calculation" xfId="11" builtinId="22" customBuiltin="1"/>
    <cellStyle name="Calculation 10" xfId="1054"/>
    <cellStyle name="Calculation 2" xfId="1055"/>
    <cellStyle name="Calculation 2 2" xfId="1056"/>
    <cellStyle name="Calculation 3" xfId="1057"/>
    <cellStyle name="Calculation 4" xfId="1058"/>
    <cellStyle name="Calculation 5" xfId="1059"/>
    <cellStyle name="Calculation 6" xfId="1060"/>
    <cellStyle name="Calculation 7" xfId="1061"/>
    <cellStyle name="Calculation 8" xfId="1062"/>
    <cellStyle name="Calculation 9" xfId="1063"/>
    <cellStyle name="Check Cell" xfId="13" builtinId="23" customBuiltin="1"/>
    <cellStyle name="Check Cell 10" xfId="1064"/>
    <cellStyle name="Check Cell 2" xfId="1065"/>
    <cellStyle name="Check Cell 2 2" xfId="1066"/>
    <cellStyle name="Check Cell 3" xfId="1067"/>
    <cellStyle name="Check Cell 4" xfId="1068"/>
    <cellStyle name="Check Cell 5" xfId="1069"/>
    <cellStyle name="Check Cell 6" xfId="1070"/>
    <cellStyle name="Check Cell 7" xfId="1071"/>
    <cellStyle name="Check Cell 8" xfId="1072"/>
    <cellStyle name="Check Cell 9" xfId="1073"/>
    <cellStyle name="CheckCell" xfId="1074"/>
    <cellStyle name="Comma" xfId="42" builtinId="3"/>
    <cellStyle name="Comma 10" xfId="1075"/>
    <cellStyle name="Comma 11" xfId="1076"/>
    <cellStyle name="Comma 12" xfId="1077"/>
    <cellStyle name="Comma 13" xfId="1078"/>
    <cellStyle name="Comma 13 2" xfId="1079"/>
    <cellStyle name="Comma 14" xfId="1080"/>
    <cellStyle name="Comma 14 2" xfId="1081"/>
    <cellStyle name="Comma 15" xfId="1082"/>
    <cellStyle name="Comma 16" xfId="1083"/>
    <cellStyle name="Comma 2" xfId="1084"/>
    <cellStyle name="Comma 2 2" xfId="1085"/>
    <cellStyle name="Comma 2 3" xfId="1086"/>
    <cellStyle name="Comma 2 4" xfId="1087"/>
    <cellStyle name="Comma 2 5" xfId="1088"/>
    <cellStyle name="Comma 2 5 2" xfId="1089"/>
    <cellStyle name="Comma 3" xfId="1090"/>
    <cellStyle name="Comma 3 2" xfId="1091"/>
    <cellStyle name="Comma 3 3" xfId="1092"/>
    <cellStyle name="Comma 3 3 2" xfId="1093"/>
    <cellStyle name="Comma 3 4" xfId="1094"/>
    <cellStyle name="Comma 3 4 2" xfId="1095"/>
    <cellStyle name="Comma 4" xfId="1096"/>
    <cellStyle name="Comma 4 2" xfId="1097"/>
    <cellStyle name="Comma 4 3" xfId="1098"/>
    <cellStyle name="Comma 4 3 2" xfId="1099"/>
    <cellStyle name="Comma 5" xfId="1100"/>
    <cellStyle name="Comma 5 2" xfId="1101"/>
    <cellStyle name="Comma 5 3" xfId="1102"/>
    <cellStyle name="Comma 5 3 2" xfId="1103"/>
    <cellStyle name="Comma 6" xfId="1104"/>
    <cellStyle name="Comma 6 2" xfId="1105"/>
    <cellStyle name="Comma 6 3" xfId="1106"/>
    <cellStyle name="Comma 6 3 2" xfId="1107"/>
    <cellStyle name="Comma 7" xfId="1108"/>
    <cellStyle name="Comma 8" xfId="1109"/>
    <cellStyle name="Comma 9" xfId="1110"/>
    <cellStyle name="Comma0" xfId="1111"/>
    <cellStyle name="Comma0 - Style2" xfId="1112"/>
    <cellStyle name="Comma0 - Style4" xfId="1113"/>
    <cellStyle name="Comma0 - Style5" xfId="1114"/>
    <cellStyle name="Comma0_00COS Ind Allocators" xfId="1115"/>
    <cellStyle name="Comma1 - Style1" xfId="1116"/>
    <cellStyle name="Copied" xfId="1117"/>
    <cellStyle name="COST1" xfId="1118"/>
    <cellStyle name="Curren - Style1" xfId="1119"/>
    <cellStyle name="Curren - Style2" xfId="1120"/>
    <cellStyle name="Curren - Style5" xfId="1121"/>
    <cellStyle name="Curren - Style6" xfId="1122"/>
    <cellStyle name="Currency" xfId="43" builtinId="4"/>
    <cellStyle name="Currency 10" xfId="1123"/>
    <cellStyle name="Currency 11" xfId="1124"/>
    <cellStyle name="Currency 11 2" xfId="1125"/>
    <cellStyle name="Currency 12" xfId="1126"/>
    <cellStyle name="Currency 2" xfId="1127"/>
    <cellStyle name="Currency 2 2" xfId="1128"/>
    <cellStyle name="Currency 2 3" xfId="1129"/>
    <cellStyle name="Currency 3" xfId="1130"/>
    <cellStyle name="Currency 4" xfId="1131"/>
    <cellStyle name="Currency 5" xfId="1132"/>
    <cellStyle name="Currency 6" xfId="1133"/>
    <cellStyle name="Currency 7" xfId="1134"/>
    <cellStyle name="Currency 8" xfId="1135"/>
    <cellStyle name="Currency 9" xfId="1136"/>
    <cellStyle name="Currency0" xfId="1137"/>
    <cellStyle name="Date" xfId="1138"/>
    <cellStyle name="Emphasis 1" xfId="1139"/>
    <cellStyle name="Emphasis 2" xfId="1140"/>
    <cellStyle name="Emphasis 3" xfId="1141"/>
    <cellStyle name="Entered" xfId="1142"/>
    <cellStyle name="Explanatory Text" xfId="16" builtinId="53" customBuiltin="1"/>
    <cellStyle name="Explanatory Text 10" xfId="1143"/>
    <cellStyle name="Explanatory Text 2" xfId="1144"/>
    <cellStyle name="Explanatory Text 2 2" xfId="1145"/>
    <cellStyle name="Explanatory Text 3" xfId="1146"/>
    <cellStyle name="Explanatory Text 4" xfId="1147"/>
    <cellStyle name="Explanatory Text 5" xfId="1148"/>
    <cellStyle name="Explanatory Text 6" xfId="1149"/>
    <cellStyle name="Explanatory Text 7" xfId="1150"/>
    <cellStyle name="Explanatory Text 8" xfId="1151"/>
    <cellStyle name="Explanatory Text 9" xfId="1152"/>
    <cellStyle name="Fixed" xfId="1153"/>
    <cellStyle name="Fixed3 - Style3" xfId="1154"/>
    <cellStyle name="Good" xfId="6" builtinId="26" customBuiltin="1"/>
    <cellStyle name="Good 10" xfId="1155"/>
    <cellStyle name="Good 2" xfId="1156"/>
    <cellStyle name="Good 2 2" xfId="1157"/>
    <cellStyle name="Good 3" xfId="1158"/>
    <cellStyle name="Good 4" xfId="1159"/>
    <cellStyle name="Good 5" xfId="1160"/>
    <cellStyle name="Good 6" xfId="1161"/>
    <cellStyle name="Good 7" xfId="1162"/>
    <cellStyle name="Good 8" xfId="1163"/>
    <cellStyle name="Good 9" xfId="1164"/>
    <cellStyle name="Grey" xfId="1165"/>
    <cellStyle name="Grey 2" xfId="1166"/>
    <cellStyle name="Header" xfId="1167"/>
    <cellStyle name="Header1" xfId="1168"/>
    <cellStyle name="Header2" xfId="1169"/>
    <cellStyle name="Heading" xfId="1170"/>
    <cellStyle name="Heading 1" xfId="2" builtinId="16" customBuiltin="1"/>
    <cellStyle name="Heading 1 10" xfId="1171"/>
    <cellStyle name="Heading 1 2" xfId="1172"/>
    <cellStyle name="Heading 1 2 2" xfId="1173"/>
    <cellStyle name="Heading 1 3" xfId="1174"/>
    <cellStyle name="Heading 1 4" xfId="1175"/>
    <cellStyle name="Heading 1 5" xfId="1176"/>
    <cellStyle name="Heading 1 6" xfId="1177"/>
    <cellStyle name="Heading 1 7" xfId="1178"/>
    <cellStyle name="Heading 1 8" xfId="1179"/>
    <cellStyle name="Heading 1 9" xfId="1180"/>
    <cellStyle name="Heading 2" xfId="3" builtinId="17" customBuiltin="1"/>
    <cellStyle name="Heading 2 10" xfId="1181"/>
    <cellStyle name="Heading 2 2" xfId="1182"/>
    <cellStyle name="Heading 2 2 2" xfId="1183"/>
    <cellStyle name="Heading 2 3" xfId="1184"/>
    <cellStyle name="Heading 2 4" xfId="1185"/>
    <cellStyle name="Heading 2 5" xfId="1186"/>
    <cellStyle name="Heading 2 6" xfId="1187"/>
    <cellStyle name="Heading 2 7" xfId="1188"/>
    <cellStyle name="Heading 2 8" xfId="1189"/>
    <cellStyle name="Heading 2 9" xfId="1190"/>
    <cellStyle name="Heading 3" xfId="4" builtinId="18" customBuiltin="1"/>
    <cellStyle name="Heading 3 10" xfId="1191"/>
    <cellStyle name="Heading 3 2" xfId="1192"/>
    <cellStyle name="Heading 3 2 2" xfId="1193"/>
    <cellStyle name="Heading 3 3" xfId="1194"/>
    <cellStyle name="Heading 3 4" xfId="1195"/>
    <cellStyle name="Heading 3 5" xfId="1196"/>
    <cellStyle name="Heading 3 6" xfId="1197"/>
    <cellStyle name="Heading 3 7" xfId="1198"/>
    <cellStyle name="Heading 3 8" xfId="1199"/>
    <cellStyle name="Heading 3 9" xfId="1200"/>
    <cellStyle name="Heading 4" xfId="5" builtinId="19" customBuiltin="1"/>
    <cellStyle name="Heading 4 10" xfId="1201"/>
    <cellStyle name="Heading 4 2" xfId="1202"/>
    <cellStyle name="Heading 4 2 2" xfId="1203"/>
    <cellStyle name="Heading 4 3" xfId="1204"/>
    <cellStyle name="Heading 4 4" xfId="1205"/>
    <cellStyle name="Heading 4 5" xfId="1206"/>
    <cellStyle name="Heading 4 6" xfId="1207"/>
    <cellStyle name="Heading 4 7" xfId="1208"/>
    <cellStyle name="Heading 4 8" xfId="1209"/>
    <cellStyle name="Heading 4 9" xfId="1210"/>
    <cellStyle name="Heading1" xfId="1211"/>
    <cellStyle name="Heading2" xfId="1212"/>
    <cellStyle name="Input" xfId="9" builtinId="20" customBuiltin="1"/>
    <cellStyle name="Input [yellow]" xfId="1213"/>
    <cellStyle name="Input [yellow] 2" xfId="1214"/>
    <cellStyle name="Input 10" xfId="1215"/>
    <cellStyle name="Input 11" xfId="1216"/>
    <cellStyle name="Input 12" xfId="1217"/>
    <cellStyle name="Input 13" xfId="1218"/>
    <cellStyle name="Input 14" xfId="1219"/>
    <cellStyle name="Input 15" xfId="1220"/>
    <cellStyle name="Input 16" xfId="1221"/>
    <cellStyle name="Input 17" xfId="1222"/>
    <cellStyle name="Input 18" xfId="1223"/>
    <cellStyle name="Input 19" xfId="1224"/>
    <cellStyle name="Input 2" xfId="1225"/>
    <cellStyle name="Input 2 2" xfId="1226"/>
    <cellStyle name="Input 20" xfId="1227"/>
    <cellStyle name="Input 21" xfId="1228"/>
    <cellStyle name="Input 22" xfId="1229"/>
    <cellStyle name="Input 23" xfId="1230"/>
    <cellStyle name="Input 24" xfId="1231"/>
    <cellStyle name="Input 25" xfId="1232"/>
    <cellStyle name="Input 26" xfId="1233"/>
    <cellStyle name="Input 27" xfId="1234"/>
    <cellStyle name="Input 28" xfId="1235"/>
    <cellStyle name="Input 29" xfId="1236"/>
    <cellStyle name="Input 3" xfId="1237"/>
    <cellStyle name="Input 30" xfId="1238"/>
    <cellStyle name="Input 31" xfId="1239"/>
    <cellStyle name="Input 32" xfId="1240"/>
    <cellStyle name="Input 33" xfId="1241"/>
    <cellStyle name="Input 34" xfId="1242"/>
    <cellStyle name="Input 35" xfId="1243"/>
    <cellStyle name="Input 36" xfId="1244"/>
    <cellStyle name="Input 37" xfId="1245"/>
    <cellStyle name="Input 38" xfId="1246"/>
    <cellStyle name="Input 39" xfId="1247"/>
    <cellStyle name="Input 4" xfId="1248"/>
    <cellStyle name="Input 40" xfId="1249"/>
    <cellStyle name="Input 41" xfId="1250"/>
    <cellStyle name="Input 42" xfId="1251"/>
    <cellStyle name="Input 43" xfId="1252"/>
    <cellStyle name="Input 5" xfId="1253"/>
    <cellStyle name="Input 6" xfId="1254"/>
    <cellStyle name="Input 7" xfId="1255"/>
    <cellStyle name="Input 8" xfId="1256"/>
    <cellStyle name="Input 9" xfId="1257"/>
    <cellStyle name="Input Cells" xfId="1258"/>
    <cellStyle name="Input Cells Percent" xfId="1259"/>
    <cellStyle name="Lines" xfId="1260"/>
    <cellStyle name="LINKED" xfId="1261"/>
    <cellStyle name="Linked Cell" xfId="12" builtinId="24" customBuiltin="1"/>
    <cellStyle name="Linked Cell 10" xfId="1262"/>
    <cellStyle name="Linked Cell 2" xfId="1263"/>
    <cellStyle name="Linked Cell 2 2" xfId="1264"/>
    <cellStyle name="Linked Cell 3" xfId="1265"/>
    <cellStyle name="Linked Cell 4" xfId="1266"/>
    <cellStyle name="Linked Cell 5" xfId="1267"/>
    <cellStyle name="Linked Cell 6" xfId="1268"/>
    <cellStyle name="Linked Cell 7" xfId="1269"/>
    <cellStyle name="Linked Cell 8" xfId="1270"/>
    <cellStyle name="Linked Cell 9" xfId="1271"/>
    <cellStyle name="modified border" xfId="1272"/>
    <cellStyle name="modified border 2" xfId="1273"/>
    <cellStyle name="modified border1" xfId="1274"/>
    <cellStyle name="modified border1 2" xfId="1275"/>
    <cellStyle name="Neutral" xfId="8" builtinId="28" customBuiltin="1"/>
    <cellStyle name="Neutral 10" xfId="1276"/>
    <cellStyle name="Neutral 2" xfId="1277"/>
    <cellStyle name="Neutral 2 2" xfId="1278"/>
    <cellStyle name="Neutral 3" xfId="1279"/>
    <cellStyle name="Neutral 4" xfId="1280"/>
    <cellStyle name="Neutral 5" xfId="1281"/>
    <cellStyle name="Neutral 6" xfId="1282"/>
    <cellStyle name="Neutral 7" xfId="1283"/>
    <cellStyle name="Neutral 8" xfId="1284"/>
    <cellStyle name="Neutral 9" xfId="1285"/>
    <cellStyle name="no dec" xfId="1286"/>
    <cellStyle name="Normal" xfId="0" builtinId="0"/>
    <cellStyle name="Normal - Style1" xfId="1287"/>
    <cellStyle name="Normal - Style1 2" xfId="1288"/>
    <cellStyle name="Normal - Style1 3" xfId="1289"/>
    <cellStyle name="Normal 10" xfId="1290"/>
    <cellStyle name="Normal 10 2" xfId="1291"/>
    <cellStyle name="Normal 10 3" xfId="1292"/>
    <cellStyle name="Normal 10 3 2" xfId="1293"/>
    <cellStyle name="Normal 11" xfId="1294"/>
    <cellStyle name="Normal 11 2" xfId="1295"/>
    <cellStyle name="Normal 11 3" xfId="1296"/>
    <cellStyle name="Normal 11 3 2" xfId="1297"/>
    <cellStyle name="Normal 12" xfId="1298"/>
    <cellStyle name="Normal 12 2" xfId="1299"/>
    <cellStyle name="Normal 12 3" xfId="1300"/>
    <cellStyle name="Normal 12 3 2" xfId="1301"/>
    <cellStyle name="Normal 13" xfId="1302"/>
    <cellStyle name="Normal 13 2" xfId="1303"/>
    <cellStyle name="Normal 13 3" xfId="1304"/>
    <cellStyle name="Normal 13 3 2" xfId="1305"/>
    <cellStyle name="Normal 14" xfId="1306"/>
    <cellStyle name="Normal 14 2" xfId="1307"/>
    <cellStyle name="Normal 14 2 2" xfId="1308"/>
    <cellStyle name="Normal 14 3" xfId="1309"/>
    <cellStyle name="Normal 15" xfId="1310"/>
    <cellStyle name="Normal 15 2" xfId="1311"/>
    <cellStyle name="Normal 15 2 2" xfId="1312"/>
    <cellStyle name="Normal 16" xfId="1313"/>
    <cellStyle name="Normal 16 2" xfId="1314"/>
    <cellStyle name="Normal 16 3" xfId="1315"/>
    <cellStyle name="Normal 17" xfId="1316"/>
    <cellStyle name="Normal 17 2" xfId="1317"/>
    <cellStyle name="Normal 17 2 2" xfId="1318"/>
    <cellStyle name="Normal 17 3" xfId="1319"/>
    <cellStyle name="Normal 18" xfId="1320"/>
    <cellStyle name="Normal 18 2" xfId="1321"/>
    <cellStyle name="Normal 18 2 2" xfId="1322"/>
    <cellStyle name="Normal 18 3" xfId="1323"/>
    <cellStyle name="Normal 19" xfId="1324"/>
    <cellStyle name="Normal 19 2" xfId="1325"/>
    <cellStyle name="Normal 2" xfId="1326"/>
    <cellStyle name="Normal 2 10" xfId="1327"/>
    <cellStyle name="Normal 2 10 2" xfId="1328"/>
    <cellStyle name="Normal 2 11" xfId="1329"/>
    <cellStyle name="Normal 2 2" xfId="1330"/>
    <cellStyle name="Normal 2 2 2" xfId="1331"/>
    <cellStyle name="Normal 2 2 3" xfId="1332"/>
    <cellStyle name="Normal 2 2 4" xfId="1333"/>
    <cellStyle name="Normal 2 2 4 2" xfId="1334"/>
    <cellStyle name="Normal 2 3" xfId="1335"/>
    <cellStyle name="Normal 2 4" xfId="1336"/>
    <cellStyle name="Normal 2 5" xfId="1337"/>
    <cellStyle name="Normal 2 6" xfId="1338"/>
    <cellStyle name="Normal 2 7" xfId="1339"/>
    <cellStyle name="Normal 2 8" xfId="1340"/>
    <cellStyle name="Normal 2 8 2" xfId="1341"/>
    <cellStyle name="Normal 2 8 2 2" xfId="1342"/>
    <cellStyle name="Normal 2 8 3" xfId="1343"/>
    <cellStyle name="Normal 2 9" xfId="1344"/>
    <cellStyle name="Normal 2 9 2" xfId="1345"/>
    <cellStyle name="Normal 20" xfId="1346"/>
    <cellStyle name="Normal 20 2" xfId="1347"/>
    <cellStyle name="Normal 21" xfId="1348"/>
    <cellStyle name="Normal 21 2" xfId="1349"/>
    <cellStyle name="Normal 22" xfId="1350"/>
    <cellStyle name="Normal 22 2" xfId="1351"/>
    <cellStyle name="Normal 23" xfId="1352"/>
    <cellStyle name="Normal 23 2" xfId="1353"/>
    <cellStyle name="Normal 24" xfId="1354"/>
    <cellStyle name="Normal 24 2" xfId="1355"/>
    <cellStyle name="Normal 25" xfId="1356"/>
    <cellStyle name="Normal 25 2" xfId="1357"/>
    <cellStyle name="Normal 26" xfId="1358"/>
    <cellStyle name="Normal 26 2" xfId="1359"/>
    <cellStyle name="Normal 27" xfId="1360"/>
    <cellStyle name="Normal 27 2" xfId="1361"/>
    <cellStyle name="Normal 28" xfId="1362"/>
    <cellStyle name="Normal 28 2" xfId="1363"/>
    <cellStyle name="Normal 29" xfId="1364"/>
    <cellStyle name="Normal 29 2" xfId="1365"/>
    <cellStyle name="Normal 3" xfId="1366"/>
    <cellStyle name="Normal 3 2" xfId="1367"/>
    <cellStyle name="Normal 3 3" xfId="1368"/>
    <cellStyle name="Normal 3 4" xfId="1369"/>
    <cellStyle name="Normal 3 5" xfId="1370"/>
    <cellStyle name="Normal 3 6" xfId="1371"/>
    <cellStyle name="Normal 3 7" xfId="1372"/>
    <cellStyle name="Normal 3 7 2" xfId="1373"/>
    <cellStyle name="Normal 3_Net Classified Plant" xfId="1374"/>
    <cellStyle name="Normal 30" xfId="1375"/>
    <cellStyle name="Normal 30 2" xfId="1376"/>
    <cellStyle name="Normal 31" xfId="1377"/>
    <cellStyle name="Normal 31 2" xfId="1378"/>
    <cellStyle name="Normal 32" xfId="1379"/>
    <cellStyle name="Normal 32 2" xfId="1380"/>
    <cellStyle name="Normal 32 2 2" xfId="1381"/>
    <cellStyle name="Normal 32 3" xfId="1382"/>
    <cellStyle name="Normal 33" xfId="1383"/>
    <cellStyle name="Normal 33 2" xfId="1384"/>
    <cellStyle name="Normal 34" xfId="1385"/>
    <cellStyle name="Normal 34 2" xfId="1386"/>
    <cellStyle name="Normal 35" xfId="1387"/>
    <cellStyle name="Normal 35 2" xfId="1388"/>
    <cellStyle name="Normal 36" xfId="1389"/>
    <cellStyle name="Normal 36 2" xfId="1390"/>
    <cellStyle name="Normal 37" xfId="1391"/>
    <cellStyle name="Normal 37 2" xfId="1392"/>
    <cellStyle name="Normal 38" xfId="1393"/>
    <cellStyle name="Normal 38 2" xfId="1394"/>
    <cellStyle name="Normal 39" xfId="1395"/>
    <cellStyle name="Normal 39 2" xfId="1396"/>
    <cellStyle name="Normal 4" xfId="1397"/>
    <cellStyle name="Normal 4 2" xfId="1398"/>
    <cellStyle name="Normal 4 3" xfId="1399"/>
    <cellStyle name="Normal 4 4" xfId="1400"/>
    <cellStyle name="Normal 4 4 2" xfId="1401"/>
    <cellStyle name="Normal 4 5" xfId="1402"/>
    <cellStyle name="Normal 4 5 2" xfId="1403"/>
    <cellStyle name="Normal 4 6" xfId="1404"/>
    <cellStyle name="Normal 4 7" xfId="1405"/>
    <cellStyle name="Normal 4 7 2" xfId="1406"/>
    <cellStyle name="Normal 40" xfId="1407"/>
    <cellStyle name="Normal 40 2" xfId="1408"/>
    <cellStyle name="Normal 41" xfId="1409"/>
    <cellStyle name="Normal 42" xfId="1410"/>
    <cellStyle name="Normal 42 2" xfId="1411"/>
    <cellStyle name="Normal 43" xfId="1412"/>
    <cellStyle name="Normal 43 2" xfId="1413"/>
    <cellStyle name="Normal 44" xfId="1414"/>
    <cellStyle name="Normal 44 2" xfId="1415"/>
    <cellStyle name="Normal 45" xfId="1416"/>
    <cellStyle name="Normal 45 2" xfId="1417"/>
    <cellStyle name="Normal 46" xfId="1418"/>
    <cellStyle name="Normal 46 2" xfId="1419"/>
    <cellStyle name="Normal 47" xfId="1420"/>
    <cellStyle name="Normal 48" xfId="1421"/>
    <cellStyle name="Normal 49" xfId="1422"/>
    <cellStyle name="Normal 5" xfId="1423"/>
    <cellStyle name="Normal 5 2" xfId="1424"/>
    <cellStyle name="Normal 5 2 2" xfId="1425"/>
    <cellStyle name="Normal 5 3" xfId="1426"/>
    <cellStyle name="Normal 5 3 2" xfId="1427"/>
    <cellStyle name="Normal 5 4" xfId="1428"/>
    <cellStyle name="Normal 5 4 2" xfId="1429"/>
    <cellStyle name="Normal 5 5" xfId="1430"/>
    <cellStyle name="Normal 5 5 2" xfId="1431"/>
    <cellStyle name="Normal 5 6" xfId="1432"/>
    <cellStyle name="Normal 5 6 2" xfId="1433"/>
    <cellStyle name="Normal 5 7" xfId="1434"/>
    <cellStyle name="Normal 50" xfId="1435"/>
    <cellStyle name="Normal 51" xfId="1436"/>
    <cellStyle name="Normal 52" xfId="1437"/>
    <cellStyle name="Normal 6" xfId="1438"/>
    <cellStyle name="Normal 6 2" xfId="1439"/>
    <cellStyle name="Normal 6 3" xfId="1440"/>
    <cellStyle name="Normal 6 3 2" xfId="1441"/>
    <cellStyle name="Normal 7" xfId="1442"/>
    <cellStyle name="Normal 7 2" xfId="1443"/>
    <cellStyle name="Normal 7 3" xfId="1444"/>
    <cellStyle name="Normal 7 3 2" xfId="1445"/>
    <cellStyle name="Normal 8" xfId="1446"/>
    <cellStyle name="Normal 8 2" xfId="1447"/>
    <cellStyle name="Normal 8 3" xfId="1448"/>
    <cellStyle name="Normal 8 3 2" xfId="1449"/>
    <cellStyle name="Normal 9" xfId="1450"/>
    <cellStyle name="Normal 9 2" xfId="1451"/>
    <cellStyle name="Normal 9 3" xfId="1452"/>
    <cellStyle name="Normal 9 3 2" xfId="1453"/>
    <cellStyle name="Normal_3.01 Income Statement Ele &amp; Gas" xfId="1729"/>
    <cellStyle name="Normal_Income Statement 12ME Sept_07" xfId="45"/>
    <cellStyle name="Note" xfId="15" builtinId="10" customBuiltin="1"/>
    <cellStyle name="Note 10" xfId="1454"/>
    <cellStyle name="Note 10 2" xfId="1455"/>
    <cellStyle name="Note 10 3" xfId="1456"/>
    <cellStyle name="Note 10 3 2" xfId="1457"/>
    <cellStyle name="Note 11" xfId="1458"/>
    <cellStyle name="Note 11 2" xfId="1459"/>
    <cellStyle name="Note 11 3" xfId="1460"/>
    <cellStyle name="Note 11 3 2" xfId="1461"/>
    <cellStyle name="Note 12" xfId="1462"/>
    <cellStyle name="Note 12 2" xfId="1463"/>
    <cellStyle name="Note 12 3" xfId="1464"/>
    <cellStyle name="Note 12 3 2" xfId="1465"/>
    <cellStyle name="Note 13" xfId="1466"/>
    <cellStyle name="Note 13 2" xfId="1467"/>
    <cellStyle name="Note 13 2 2" xfId="1468"/>
    <cellStyle name="Note 13 3" xfId="1469"/>
    <cellStyle name="Note 14" xfId="1470"/>
    <cellStyle name="Note 14 2" xfId="1471"/>
    <cellStyle name="Note 15" xfId="1472"/>
    <cellStyle name="Note 15 2" xfId="1473"/>
    <cellStyle name="Note 16" xfId="1474"/>
    <cellStyle name="Note 16 2" xfId="1475"/>
    <cellStyle name="Note 17" xfId="1476"/>
    <cellStyle name="Note 17 2" xfId="1477"/>
    <cellStyle name="Note 18" xfId="1478"/>
    <cellStyle name="Note 18 2" xfId="1479"/>
    <cellStyle name="Note 19" xfId="1480"/>
    <cellStyle name="Note 19 2" xfId="1481"/>
    <cellStyle name="Note 2" xfId="1482"/>
    <cellStyle name="Note 2 2" xfId="1483"/>
    <cellStyle name="Note 2 2 2" xfId="1484"/>
    <cellStyle name="Note 2 3" xfId="1485"/>
    <cellStyle name="Note 2 3 2" xfId="1486"/>
    <cellStyle name="Note 20" xfId="1487"/>
    <cellStyle name="Note 20 2" xfId="1488"/>
    <cellStyle name="Note 21" xfId="1489"/>
    <cellStyle name="Note 22" xfId="1490"/>
    <cellStyle name="Note 22 2" xfId="1491"/>
    <cellStyle name="Note 23" xfId="1492"/>
    <cellStyle name="Note 24" xfId="1493"/>
    <cellStyle name="Note 3" xfId="1494"/>
    <cellStyle name="Note 3 2" xfId="1495"/>
    <cellStyle name="Note 3 3" xfId="1496"/>
    <cellStyle name="Note 3 3 2" xfId="1497"/>
    <cellStyle name="Note 4" xfId="1498"/>
    <cellStyle name="Note 4 2" xfId="1499"/>
    <cellStyle name="Note 4 3" xfId="1500"/>
    <cellStyle name="Note 4 3 2" xfId="1501"/>
    <cellStyle name="Note 5" xfId="1502"/>
    <cellStyle name="Note 5 2" xfId="1503"/>
    <cellStyle name="Note 5 3" xfId="1504"/>
    <cellStyle name="Note 5 3 2" xfId="1505"/>
    <cellStyle name="Note 6" xfId="1506"/>
    <cellStyle name="Note 6 2" xfId="1507"/>
    <cellStyle name="Note 6 3" xfId="1508"/>
    <cellStyle name="Note 6 3 2" xfId="1509"/>
    <cellStyle name="Note 7" xfId="1510"/>
    <cellStyle name="Note 7 2" xfId="1511"/>
    <cellStyle name="Note 7 3" xfId="1512"/>
    <cellStyle name="Note 7 3 2" xfId="1513"/>
    <cellStyle name="Note 8" xfId="1514"/>
    <cellStyle name="Note 8 2" xfId="1515"/>
    <cellStyle name="Note 8 3" xfId="1516"/>
    <cellStyle name="Note 8 3 2" xfId="1517"/>
    <cellStyle name="Note 9" xfId="1518"/>
    <cellStyle name="Note 9 2" xfId="1519"/>
    <cellStyle name="Note 9 3" xfId="1520"/>
    <cellStyle name="Note 9 3 2" xfId="1521"/>
    <cellStyle name="Output" xfId="10" builtinId="21" customBuiltin="1"/>
    <cellStyle name="Output 10" xfId="1522"/>
    <cellStyle name="Output 2" xfId="1523"/>
    <cellStyle name="Output 2 2" xfId="1524"/>
    <cellStyle name="Output 3" xfId="1525"/>
    <cellStyle name="Output 4" xfId="1526"/>
    <cellStyle name="Output 5" xfId="1527"/>
    <cellStyle name="Output 6" xfId="1528"/>
    <cellStyle name="Output 7" xfId="1529"/>
    <cellStyle name="Output 8" xfId="1530"/>
    <cellStyle name="Output 9" xfId="1531"/>
    <cellStyle name="Percen - Style1" xfId="1532"/>
    <cellStyle name="Percen - Style2" xfId="1533"/>
    <cellStyle name="Percen - Style3" xfId="1534"/>
    <cellStyle name="Percent" xfId="44" builtinId="5"/>
    <cellStyle name="Percent (0)" xfId="1535"/>
    <cellStyle name="Percent [2]" xfId="1536"/>
    <cellStyle name="Percent 10" xfId="1537"/>
    <cellStyle name="Percent 11" xfId="1538"/>
    <cellStyle name="Percent 2" xfId="1539"/>
    <cellStyle name="Percent 3" xfId="1540"/>
    <cellStyle name="Percent 3 2" xfId="1541"/>
    <cellStyle name="Percent 4" xfId="1542"/>
    <cellStyle name="Percent 5" xfId="1543"/>
    <cellStyle name="Percent 6" xfId="1544"/>
    <cellStyle name="Percent 7" xfId="1545"/>
    <cellStyle name="Percent 8" xfId="1546"/>
    <cellStyle name="Percent 9" xfId="1547"/>
    <cellStyle name="Processing" xfId="1548"/>
    <cellStyle name="PSChar" xfId="1549"/>
    <cellStyle name="PSDate" xfId="1550"/>
    <cellStyle name="PSDec" xfId="1551"/>
    <cellStyle name="PSHeading" xfId="1552"/>
    <cellStyle name="PSInt" xfId="1553"/>
    <cellStyle name="PSSpacer" xfId="1554"/>
    <cellStyle name="purple - Style8" xfId="1555"/>
    <cellStyle name="RED" xfId="1556"/>
    <cellStyle name="Red - Style7" xfId="1557"/>
    <cellStyle name="Report" xfId="1558"/>
    <cellStyle name="Report Bar" xfId="1559"/>
    <cellStyle name="Report Heading" xfId="1560"/>
    <cellStyle name="Report Percent" xfId="1561"/>
    <cellStyle name="Report Unit Cost" xfId="1562"/>
    <cellStyle name="Reports" xfId="1563"/>
    <cellStyle name="Reports Total" xfId="1564"/>
    <cellStyle name="Reports Unit Cost Total" xfId="1565"/>
    <cellStyle name="RevList" xfId="1566"/>
    <cellStyle name="round100" xfId="1567"/>
    <cellStyle name="SAPBEXaggData" xfId="1568"/>
    <cellStyle name="SAPBEXaggData 2" xfId="1569"/>
    <cellStyle name="SAPBEXaggData 3" xfId="1570"/>
    <cellStyle name="SAPBEXaggDataEmph" xfId="1571"/>
    <cellStyle name="SAPBEXaggDataEmph 2" xfId="1572"/>
    <cellStyle name="SAPBEXaggDataEmph 3" xfId="1573"/>
    <cellStyle name="SAPBEXaggItem" xfId="1574"/>
    <cellStyle name="SAPBEXaggItem 2" xfId="1575"/>
    <cellStyle name="SAPBEXaggItem 3" xfId="1576"/>
    <cellStyle name="SAPBEXaggItemX" xfId="1577"/>
    <cellStyle name="SAPBEXaggItemX 2" xfId="1578"/>
    <cellStyle name="SAPBEXaggItemX 3" xfId="1579"/>
    <cellStyle name="SAPBEXchaText" xfId="1580"/>
    <cellStyle name="SAPBEXchaText 2" xfId="1581"/>
    <cellStyle name="SAPBEXchaText 3" xfId="1582"/>
    <cellStyle name="SAPBEXchaText 4" xfId="1583"/>
    <cellStyle name="SAPBEXexcBad7" xfId="1584"/>
    <cellStyle name="SAPBEXexcBad7 2" xfId="1585"/>
    <cellStyle name="SAPBEXexcBad7 3" xfId="1586"/>
    <cellStyle name="SAPBEXexcBad8" xfId="1587"/>
    <cellStyle name="SAPBEXexcBad8 2" xfId="1588"/>
    <cellStyle name="SAPBEXexcBad8 3" xfId="1589"/>
    <cellStyle name="SAPBEXexcBad9" xfId="1590"/>
    <cellStyle name="SAPBEXexcBad9 2" xfId="1591"/>
    <cellStyle name="SAPBEXexcBad9 3" xfId="1592"/>
    <cellStyle name="SAPBEXexcCritical4" xfId="1593"/>
    <cellStyle name="SAPBEXexcCritical4 2" xfId="1594"/>
    <cellStyle name="SAPBEXexcCritical4 3" xfId="1595"/>
    <cellStyle name="SAPBEXexcCritical5" xfId="1596"/>
    <cellStyle name="SAPBEXexcCritical5 2" xfId="1597"/>
    <cellStyle name="SAPBEXexcCritical5 3" xfId="1598"/>
    <cellStyle name="SAPBEXexcCritical6" xfId="1599"/>
    <cellStyle name="SAPBEXexcCritical6 2" xfId="1600"/>
    <cellStyle name="SAPBEXexcCritical6 3" xfId="1601"/>
    <cellStyle name="SAPBEXexcGood1" xfId="1602"/>
    <cellStyle name="SAPBEXexcGood1 2" xfId="1603"/>
    <cellStyle name="SAPBEXexcGood1 3" xfId="1604"/>
    <cellStyle name="SAPBEXexcGood2" xfId="1605"/>
    <cellStyle name="SAPBEXexcGood2 2" xfId="1606"/>
    <cellStyle name="SAPBEXexcGood2 3" xfId="1607"/>
    <cellStyle name="SAPBEXexcGood3" xfId="1608"/>
    <cellStyle name="SAPBEXexcGood3 2" xfId="1609"/>
    <cellStyle name="SAPBEXexcGood3 3" xfId="1610"/>
    <cellStyle name="SAPBEXfilterDrill" xfId="1611"/>
    <cellStyle name="SAPBEXfilterDrill 2" xfId="1612"/>
    <cellStyle name="SAPBEXfilterDrill 3" xfId="1613"/>
    <cellStyle name="SAPBEXfilterItem" xfId="1614"/>
    <cellStyle name="SAPBEXfilterItem 2" xfId="1615"/>
    <cellStyle name="SAPBEXfilterItem 3" xfId="1616"/>
    <cellStyle name="SAPBEXfilterText" xfId="1617"/>
    <cellStyle name="SAPBEXformats" xfId="1618"/>
    <cellStyle name="SAPBEXformats 2" xfId="1619"/>
    <cellStyle name="SAPBEXformats 3" xfId="1620"/>
    <cellStyle name="SAPBEXheaderItem" xfId="1621"/>
    <cellStyle name="SAPBEXheaderItem 2" xfId="1622"/>
    <cellStyle name="SAPBEXheaderItem 3" xfId="1623"/>
    <cellStyle name="SAPBEXheaderText" xfId="1624"/>
    <cellStyle name="SAPBEXheaderText 2" xfId="1625"/>
    <cellStyle name="SAPBEXheaderText 3" xfId="1626"/>
    <cellStyle name="SAPBEXHLevel0" xfId="1627"/>
    <cellStyle name="SAPBEXHLevel0 2" xfId="1628"/>
    <cellStyle name="SAPBEXHLevel0 3" xfId="1629"/>
    <cellStyle name="SAPBEXHLevel0X" xfId="1630"/>
    <cellStyle name="SAPBEXHLevel0X 2" xfId="1631"/>
    <cellStyle name="SAPBEXHLevel0X 3" xfId="1632"/>
    <cellStyle name="SAPBEXHLevel1" xfId="1633"/>
    <cellStyle name="SAPBEXHLevel1 2" xfId="1634"/>
    <cellStyle name="SAPBEXHLevel1 3" xfId="1635"/>
    <cellStyle name="SAPBEXHLevel1X" xfId="1636"/>
    <cellStyle name="SAPBEXHLevel1X 2" xfId="1637"/>
    <cellStyle name="SAPBEXHLevel1X 3" xfId="1638"/>
    <cellStyle name="SAPBEXHLevel2" xfId="1639"/>
    <cellStyle name="SAPBEXHLevel2 2" xfId="1640"/>
    <cellStyle name="SAPBEXHLevel2 3" xfId="1641"/>
    <cellStyle name="SAPBEXHLevel2X" xfId="1642"/>
    <cellStyle name="SAPBEXHLevel2X 2" xfId="1643"/>
    <cellStyle name="SAPBEXHLevel2X 3" xfId="1644"/>
    <cellStyle name="SAPBEXHLevel3" xfId="1645"/>
    <cellStyle name="SAPBEXHLevel3 2" xfId="1646"/>
    <cellStyle name="SAPBEXHLevel3 3" xfId="1647"/>
    <cellStyle name="SAPBEXHLevel3X" xfId="1648"/>
    <cellStyle name="SAPBEXHLevel3X 2" xfId="1649"/>
    <cellStyle name="SAPBEXHLevel3X 3" xfId="1650"/>
    <cellStyle name="SAPBEXinputData" xfId="1651"/>
    <cellStyle name="SAPBEXresData" xfId="1652"/>
    <cellStyle name="SAPBEXresData 2" xfId="1653"/>
    <cellStyle name="SAPBEXresData 3" xfId="1654"/>
    <cellStyle name="SAPBEXresDataEmph" xfId="1655"/>
    <cellStyle name="SAPBEXresDataEmph 2" xfId="1656"/>
    <cellStyle name="SAPBEXresDataEmph 3" xfId="1657"/>
    <cellStyle name="SAPBEXresItem" xfId="1658"/>
    <cellStyle name="SAPBEXresItem 2" xfId="1659"/>
    <cellStyle name="SAPBEXresItem 3" xfId="1660"/>
    <cellStyle name="SAPBEXresItemX" xfId="1661"/>
    <cellStyle name="SAPBEXresItemX 2" xfId="1662"/>
    <cellStyle name="SAPBEXresItemX 3" xfId="1663"/>
    <cellStyle name="SAPBEXstdData" xfId="1664"/>
    <cellStyle name="SAPBEXstdData 2" xfId="1665"/>
    <cellStyle name="SAPBEXstdData 3" xfId="1666"/>
    <cellStyle name="SAPBEXstdDataEmph" xfId="1667"/>
    <cellStyle name="SAPBEXstdDataEmph 2" xfId="1668"/>
    <cellStyle name="SAPBEXstdDataEmph 3" xfId="1669"/>
    <cellStyle name="SAPBEXstdItem" xfId="1670"/>
    <cellStyle name="SAPBEXstdItem 2" xfId="1671"/>
    <cellStyle name="SAPBEXstdItem 3" xfId="1672"/>
    <cellStyle name="SAPBEXstdItemX" xfId="1673"/>
    <cellStyle name="SAPBEXstdItemX 2" xfId="1674"/>
    <cellStyle name="SAPBEXstdItemX 3" xfId="1675"/>
    <cellStyle name="SAPBEXtitle" xfId="1676"/>
    <cellStyle name="SAPBEXtitle 2" xfId="1677"/>
    <cellStyle name="SAPBEXtitle 3" xfId="1678"/>
    <cellStyle name="SAPBEXundefined" xfId="1679"/>
    <cellStyle name="SAPBEXundefined 2" xfId="1680"/>
    <cellStyle name="SAPBEXundefined 3" xfId="1681"/>
    <cellStyle name="shade" xfId="1682"/>
    <cellStyle name="Sheet Title" xfId="1683"/>
    <cellStyle name="StmtTtl1" xfId="1684"/>
    <cellStyle name="StmtTtl1 2" xfId="1685"/>
    <cellStyle name="StmtTtl2" xfId="1686"/>
    <cellStyle name="STYL1 - Style1" xfId="1687"/>
    <cellStyle name="Style 1" xfId="1688"/>
    <cellStyle name="Style 1 2" xfId="1689"/>
    <cellStyle name="Subtotal" xfId="1690"/>
    <cellStyle name="Sub-total" xfId="1691"/>
    <cellStyle name="taples Plaza" xfId="1692"/>
    <cellStyle name="Test" xfId="1693"/>
    <cellStyle name="Tickmark" xfId="1694"/>
    <cellStyle name="Title" xfId="1" builtinId="15" customBuiltin="1"/>
    <cellStyle name="Title 10" xfId="1695"/>
    <cellStyle name="Title 2" xfId="1696"/>
    <cellStyle name="Title 2 2" xfId="1697"/>
    <cellStyle name="Title 3" xfId="1698"/>
    <cellStyle name="Title 4" xfId="1699"/>
    <cellStyle name="Title 5" xfId="1700"/>
    <cellStyle name="Title 6" xfId="1701"/>
    <cellStyle name="Title 7" xfId="1702"/>
    <cellStyle name="Title 8" xfId="1703"/>
    <cellStyle name="Title 9" xfId="1704"/>
    <cellStyle name="Title: Major" xfId="1705"/>
    <cellStyle name="Title: Minor" xfId="1706"/>
    <cellStyle name="Title: Worksheet" xfId="1707"/>
    <cellStyle name="Total" xfId="17" builtinId="25" customBuiltin="1"/>
    <cellStyle name="Total 10" xfId="1708"/>
    <cellStyle name="Total 2" xfId="1709"/>
    <cellStyle name="Total 2 2" xfId="1710"/>
    <cellStyle name="Total 3" xfId="1711"/>
    <cellStyle name="Total 4" xfId="1712"/>
    <cellStyle name="Total 5" xfId="1713"/>
    <cellStyle name="Total 6" xfId="1714"/>
    <cellStyle name="Total 7" xfId="1715"/>
    <cellStyle name="Total 8" xfId="1716"/>
    <cellStyle name="Total 9" xfId="1717"/>
    <cellStyle name="Total4 - Style4" xfId="1718"/>
    <cellStyle name="Warning Text" xfId="14" builtinId="11" customBuiltin="1"/>
    <cellStyle name="Warning Text 10" xfId="1719"/>
    <cellStyle name="Warning Text 2" xfId="1720"/>
    <cellStyle name="Warning Text 2 2" xfId="1721"/>
    <cellStyle name="Warning Text 3" xfId="1722"/>
    <cellStyle name="Warning Text 4" xfId="1723"/>
    <cellStyle name="Warning Text 5" xfId="1724"/>
    <cellStyle name="Warning Text 6" xfId="1725"/>
    <cellStyle name="Warning Text 7" xfId="1726"/>
    <cellStyle name="Warning Text 8" xfId="1727"/>
    <cellStyle name="Warning Text 9" xfId="1728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tabSelected="1" topLeftCell="A22" workbookViewId="0">
      <selection activeCell="H38" sqref="H38"/>
    </sheetView>
  </sheetViews>
  <sheetFormatPr defaultColWidth="9.109375" defaultRowHeight="14.4"/>
  <cols>
    <col min="1" max="1" width="55.5546875" style="4" customWidth="1"/>
    <col min="2" max="2" width="15" style="4" customWidth="1"/>
    <col min="3" max="4" width="15" style="4" bestFit="1" customWidth="1"/>
    <col min="5" max="16384" width="9.109375" style="4"/>
  </cols>
  <sheetData>
    <row r="1" spans="1:4">
      <c r="A1" s="40" t="s">
        <v>358</v>
      </c>
      <c r="B1" s="39"/>
      <c r="C1" s="39"/>
      <c r="D1" s="39"/>
    </row>
    <row r="2" spans="1:4">
      <c r="A2" s="40" t="s">
        <v>357</v>
      </c>
      <c r="B2" s="39"/>
      <c r="C2" s="39"/>
      <c r="D2" s="39"/>
    </row>
    <row r="3" spans="1:4">
      <c r="A3" s="167" t="s">
        <v>356</v>
      </c>
      <c r="B3" s="167"/>
      <c r="C3" s="167"/>
      <c r="D3" s="167"/>
    </row>
    <row r="4" spans="1:4">
      <c r="B4" s="39"/>
      <c r="C4" s="39"/>
      <c r="D4" s="39"/>
    </row>
    <row r="5" spans="1:4">
      <c r="A5" s="168" t="s">
        <v>355</v>
      </c>
      <c r="B5" s="168"/>
      <c r="C5" s="168"/>
      <c r="D5" s="168"/>
    </row>
    <row r="6" spans="1:4">
      <c r="A6" s="168" t="s">
        <v>354</v>
      </c>
      <c r="B6" s="168"/>
      <c r="C6" s="168"/>
      <c r="D6" s="168"/>
    </row>
    <row r="7" spans="1:4">
      <c r="A7" s="1"/>
      <c r="B7" s="38" t="s">
        <v>34</v>
      </c>
      <c r="C7" s="37" t="s">
        <v>33</v>
      </c>
      <c r="D7" s="36" t="s">
        <v>353</v>
      </c>
    </row>
    <row r="8" spans="1:4">
      <c r="A8" s="34" t="s">
        <v>352</v>
      </c>
      <c r="B8" s="33"/>
      <c r="C8" s="33"/>
      <c r="D8" s="9"/>
    </row>
    <row r="9" spans="1:4">
      <c r="A9" s="26" t="s">
        <v>31</v>
      </c>
      <c r="B9" s="28">
        <v>2234414229.5300002</v>
      </c>
      <c r="C9" s="28">
        <v>981338068.16999996</v>
      </c>
      <c r="D9" s="18">
        <f>SUM(B9:C9)</f>
        <v>3215752297.7000003</v>
      </c>
    </row>
    <row r="10" spans="1:4">
      <c r="A10" s="26" t="s">
        <v>30</v>
      </c>
      <c r="B10" s="32">
        <v>351655.04</v>
      </c>
      <c r="C10" s="32">
        <v>0</v>
      </c>
      <c r="D10" s="9">
        <f>SUM(B10:C10)</f>
        <v>351655.04</v>
      </c>
    </row>
    <row r="11" spans="1:4">
      <c r="A11" s="26" t="s">
        <v>29</v>
      </c>
      <c r="B11" s="32">
        <v>140946507.44999999</v>
      </c>
      <c r="C11" s="32">
        <v>0</v>
      </c>
      <c r="D11" s="9">
        <f>SUM(B11:C11)</f>
        <v>140946507.44999999</v>
      </c>
    </row>
    <row r="12" spans="1:4">
      <c r="A12" s="26" t="s">
        <v>28</v>
      </c>
      <c r="B12" s="31">
        <v>60497671.389999896</v>
      </c>
      <c r="C12" s="30">
        <v>-451214.06</v>
      </c>
      <c r="D12" s="35">
        <f>SUM(B12:C12)</f>
        <v>60046457.329999894</v>
      </c>
    </row>
    <row r="13" spans="1:4">
      <c r="A13" s="26" t="s">
        <v>27</v>
      </c>
      <c r="B13" s="19">
        <f>SUM(B9:B12)</f>
        <v>2436210063.4099998</v>
      </c>
      <c r="C13" s="19">
        <f>SUM(C9:C12)</f>
        <v>980886854.11000001</v>
      </c>
      <c r="D13" s="18">
        <f>SUM(D9:D12)</f>
        <v>3417096917.52</v>
      </c>
    </row>
    <row r="14" spans="1:4">
      <c r="A14" s="34" t="s">
        <v>351</v>
      </c>
      <c r="B14" s="33"/>
      <c r="C14" s="33"/>
      <c r="D14" s="9"/>
    </row>
    <row r="15" spans="1:4">
      <c r="A15" s="34" t="s">
        <v>350</v>
      </c>
      <c r="B15" s="33"/>
      <c r="C15" s="33"/>
      <c r="D15" s="9"/>
    </row>
    <row r="16" spans="1:4">
      <c r="A16" s="34" t="s">
        <v>349</v>
      </c>
      <c r="B16" s="33"/>
      <c r="C16" s="33"/>
      <c r="D16" s="9"/>
    </row>
    <row r="17" spans="1:4">
      <c r="A17" s="34" t="s">
        <v>348</v>
      </c>
      <c r="B17" s="33"/>
      <c r="C17" s="33"/>
      <c r="D17" s="9"/>
    </row>
    <row r="18" spans="1:4">
      <c r="A18" s="26" t="s">
        <v>26</v>
      </c>
      <c r="B18" s="28">
        <v>201761929.56999999</v>
      </c>
      <c r="C18" s="28">
        <v>0</v>
      </c>
      <c r="D18" s="18">
        <f>B18+C18</f>
        <v>201761929.56999999</v>
      </c>
    </row>
    <row r="19" spans="1:4">
      <c r="A19" s="26" t="s">
        <v>25</v>
      </c>
      <c r="B19" s="32">
        <v>560994533.18999898</v>
      </c>
      <c r="C19" s="32">
        <v>356743873.20999998</v>
      </c>
      <c r="D19" s="27">
        <f>B19+C19</f>
        <v>917738406.3999989</v>
      </c>
    </row>
    <row r="20" spans="1:4">
      <c r="A20" s="26" t="s">
        <v>24</v>
      </c>
      <c r="B20" s="32">
        <v>117642884.45</v>
      </c>
      <c r="C20" s="32">
        <v>0</v>
      </c>
      <c r="D20" s="27">
        <f>B20+C20</f>
        <v>117642884.45</v>
      </c>
    </row>
    <row r="21" spans="1:4">
      <c r="A21" s="26" t="s">
        <v>23</v>
      </c>
      <c r="B21" s="31">
        <v>-73544671.620000005</v>
      </c>
      <c r="C21" s="30">
        <v>0</v>
      </c>
      <c r="D21" s="29">
        <f>B21+C21</f>
        <v>-73544671.620000005</v>
      </c>
    </row>
    <row r="22" spans="1:4">
      <c r="A22" s="26" t="s">
        <v>22</v>
      </c>
      <c r="B22" s="19">
        <f>SUM(B18:B21)</f>
        <v>806854675.58999908</v>
      </c>
      <c r="C22" s="19">
        <f>SUM(C18:C21)</f>
        <v>356743873.20999998</v>
      </c>
      <c r="D22" s="18">
        <f>SUM(D18:D21)</f>
        <v>1163598548.7999988</v>
      </c>
    </row>
    <row r="23" spans="1:4">
      <c r="A23" s="20" t="s">
        <v>347</v>
      </c>
      <c r="B23" s="16"/>
      <c r="C23" s="16"/>
      <c r="D23" s="15"/>
    </row>
    <row r="24" spans="1:4">
      <c r="A24" s="26" t="s">
        <v>21</v>
      </c>
      <c r="B24" s="28">
        <v>126057987.69</v>
      </c>
      <c r="C24" s="28">
        <v>4050309.5599999898</v>
      </c>
      <c r="D24" s="18">
        <f t="shared" ref="D24:D38" si="0">B24+C24</f>
        <v>130108297.24999999</v>
      </c>
    </row>
    <row r="25" spans="1:4">
      <c r="A25" s="26" t="s">
        <v>20</v>
      </c>
      <c r="B25" s="25">
        <v>20757158.879999898</v>
      </c>
      <c r="C25" s="25">
        <v>0</v>
      </c>
      <c r="D25" s="27">
        <f t="shared" si="0"/>
        <v>20757158.879999898</v>
      </c>
    </row>
    <row r="26" spans="1:4">
      <c r="A26" s="26" t="s">
        <v>19</v>
      </c>
      <c r="B26" s="25">
        <v>80641858.400000006</v>
      </c>
      <c r="C26" s="25">
        <v>60179858.030000001</v>
      </c>
      <c r="D26" s="27">
        <f t="shared" si="0"/>
        <v>140821716.43000001</v>
      </c>
    </row>
    <row r="27" spans="1:4">
      <c r="A27" s="26" t="s">
        <v>18</v>
      </c>
      <c r="B27" s="25">
        <v>47440084.590519898</v>
      </c>
      <c r="C27" s="25">
        <v>27646305.299479999</v>
      </c>
      <c r="D27" s="27">
        <f t="shared" si="0"/>
        <v>75086389.889999896</v>
      </c>
    </row>
    <row r="28" spans="1:4">
      <c r="A28" s="26" t="s">
        <v>17</v>
      </c>
      <c r="B28" s="25">
        <v>21030176.4787549</v>
      </c>
      <c r="C28" s="25">
        <v>7992632.9312450001</v>
      </c>
      <c r="D28" s="27">
        <f t="shared" si="0"/>
        <v>29022809.4099999</v>
      </c>
    </row>
    <row r="29" spans="1:4">
      <c r="A29" s="26" t="s">
        <v>16</v>
      </c>
      <c r="B29" s="25">
        <v>100009058.81999999</v>
      </c>
      <c r="C29" s="25">
        <v>16070474.289999999</v>
      </c>
      <c r="D29" s="27">
        <f t="shared" si="0"/>
        <v>116079533.10999998</v>
      </c>
    </row>
    <row r="30" spans="1:4">
      <c r="A30" s="26" t="s">
        <v>15</v>
      </c>
      <c r="B30" s="25">
        <v>127246736.506584</v>
      </c>
      <c r="C30" s="25">
        <v>63662660.663415901</v>
      </c>
      <c r="D30" s="27">
        <f t="shared" si="0"/>
        <v>190909397.1699999</v>
      </c>
    </row>
    <row r="31" spans="1:4">
      <c r="A31" s="26" t="s">
        <v>14</v>
      </c>
      <c r="B31" s="25">
        <v>278134685.688972</v>
      </c>
      <c r="C31" s="25">
        <v>129052353.161028</v>
      </c>
      <c r="D31" s="27">
        <f t="shared" si="0"/>
        <v>407187038.85000002</v>
      </c>
    </row>
    <row r="32" spans="1:4">
      <c r="A32" s="26" t="s">
        <v>13</v>
      </c>
      <c r="B32" s="25">
        <v>56203575.957762003</v>
      </c>
      <c r="C32" s="25">
        <v>15133163.582238</v>
      </c>
      <c r="D32" s="27">
        <f t="shared" si="0"/>
        <v>71336739.540000007</v>
      </c>
    </row>
    <row r="33" spans="1:4">
      <c r="A33" s="26" t="s">
        <v>12</v>
      </c>
      <c r="B33" s="25">
        <v>20423914.75</v>
      </c>
      <c r="C33" s="25">
        <v>0</v>
      </c>
      <c r="D33" s="27">
        <f t="shared" si="0"/>
        <v>20423914.75</v>
      </c>
    </row>
    <row r="34" spans="1:4">
      <c r="A34" s="17" t="s">
        <v>11</v>
      </c>
      <c r="B34" s="25">
        <v>-28527731.738274999</v>
      </c>
      <c r="C34" s="25">
        <v>-7769.4917249999899</v>
      </c>
      <c r="D34" s="24">
        <f t="shared" si="0"/>
        <v>-28535501.23</v>
      </c>
    </row>
    <row r="35" spans="1:4">
      <c r="A35" s="26" t="s">
        <v>346</v>
      </c>
      <c r="B35" s="25">
        <v>-3478343.09</v>
      </c>
      <c r="C35" s="25">
        <v>0</v>
      </c>
      <c r="D35" s="24">
        <f t="shared" si="0"/>
        <v>-3478343.09</v>
      </c>
    </row>
    <row r="36" spans="1:4">
      <c r="A36" s="17" t="s">
        <v>10</v>
      </c>
      <c r="B36" s="25">
        <v>243151716.316246</v>
      </c>
      <c r="C36" s="25">
        <v>111604456.433753</v>
      </c>
      <c r="D36" s="24">
        <f t="shared" si="0"/>
        <v>354756172.74999899</v>
      </c>
    </row>
    <row r="37" spans="1:4">
      <c r="A37" s="17" t="s">
        <v>9</v>
      </c>
      <c r="B37" s="25">
        <v>46057215.710000001</v>
      </c>
      <c r="C37" s="25">
        <v>10309082.369999999</v>
      </c>
      <c r="D37" s="24">
        <f t="shared" si="0"/>
        <v>56366298.079999998</v>
      </c>
    </row>
    <row r="38" spans="1:4">
      <c r="A38" s="17" t="s">
        <v>8</v>
      </c>
      <c r="B38" s="23">
        <v>126269465.03</v>
      </c>
      <c r="C38" s="22">
        <v>63341120.919999897</v>
      </c>
      <c r="D38" s="21">
        <f t="shared" si="0"/>
        <v>189610585.9499999</v>
      </c>
    </row>
    <row r="39" spans="1:4">
      <c r="A39" s="20" t="s">
        <v>7</v>
      </c>
      <c r="B39" s="19">
        <f>SUM(B22:B38)</f>
        <v>2068272235.5805626</v>
      </c>
      <c r="C39" s="19">
        <f>SUM(C22:C38)</f>
        <v>865778520.95943475</v>
      </c>
      <c r="D39" s="18">
        <f>SUM(D22:D38)</f>
        <v>2934050756.5399966</v>
      </c>
    </row>
    <row r="40" spans="1:4">
      <c r="A40" s="17"/>
      <c r="B40" s="16"/>
      <c r="C40" s="16"/>
      <c r="D40" s="15"/>
    </row>
    <row r="41" spans="1:4" ht="17.399999999999999">
      <c r="A41" s="14" t="s">
        <v>6</v>
      </c>
      <c r="B41" s="13">
        <f>B13-B39</f>
        <v>367937827.82943726</v>
      </c>
      <c r="C41" s="13">
        <f>C13-C39</f>
        <v>115108333.15056527</v>
      </c>
      <c r="D41" s="12">
        <f>D13-D39</f>
        <v>483046160.98000336</v>
      </c>
    </row>
    <row r="42" spans="1:4">
      <c r="A42" s="11"/>
      <c r="B42" s="10"/>
      <c r="C42" s="10"/>
      <c r="D42" s="9"/>
    </row>
    <row r="43" spans="1:4">
      <c r="A43" s="41" t="s">
        <v>359</v>
      </c>
      <c r="B43" s="42">
        <v>5122040307.2031221</v>
      </c>
      <c r="C43" s="42">
        <v>1773185701.8957653</v>
      </c>
      <c r="D43" s="8"/>
    </row>
  </sheetData>
  <mergeCells count="3">
    <mergeCell ref="A3:D3"/>
    <mergeCell ref="A5:D5"/>
    <mergeCell ref="A6:D6"/>
  </mergeCells>
  <pageMargins left="0.7" right="0.7" top="0.75" bottom="0.75" header="0.3" footer="0.3"/>
  <pageSetup scale="89" fitToHeight="0" orientation="portrait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4"/>
  <sheetViews>
    <sheetView topLeftCell="A34" workbookViewId="0">
      <selection activeCell="B62" sqref="B62"/>
    </sheetView>
  </sheetViews>
  <sheetFormatPr defaultColWidth="9.109375" defaultRowHeight="14.4"/>
  <cols>
    <col min="1" max="1" width="40" style="4" bestFit="1" customWidth="1"/>
    <col min="2" max="2" width="17.5546875" style="43" customWidth="1"/>
    <col min="3" max="3" width="15.33203125" style="43" customWidth="1"/>
    <col min="4" max="4" width="15.44140625" style="43" customWidth="1"/>
    <col min="5" max="5" width="14.33203125" style="43" customWidth="1"/>
    <col min="6" max="6" width="15" style="43" bestFit="1" customWidth="1"/>
    <col min="7" max="7" width="9.109375" style="43"/>
    <col min="8" max="8" width="32.44140625" style="43" customWidth="1"/>
    <col min="9" max="10" width="9.109375" style="43"/>
    <col min="11" max="16384" width="9.109375" style="4"/>
  </cols>
  <sheetData>
    <row r="1" spans="1:7" s="4" customFormat="1" ht="18" customHeight="1">
      <c r="A1" s="40" t="s">
        <v>358</v>
      </c>
      <c r="B1" s="61"/>
      <c r="C1" s="61"/>
      <c r="D1" s="61"/>
      <c r="E1" s="61"/>
      <c r="F1" s="61"/>
      <c r="G1" s="43"/>
    </row>
    <row r="2" spans="1:7" s="4" customFormat="1" ht="18" customHeight="1">
      <c r="A2" s="40" t="s">
        <v>361</v>
      </c>
      <c r="B2" s="61"/>
      <c r="C2" s="61"/>
      <c r="D2" s="61"/>
      <c r="E2" s="61"/>
      <c r="F2" s="61"/>
      <c r="G2" s="43"/>
    </row>
    <row r="3" spans="1:7" s="4" customFormat="1" ht="18" customHeight="1">
      <c r="A3" s="40" t="str">
        <f>Allocated!A3</f>
        <v>FOR THE 12 MONTHS ENDED SEPTEMBER 30, 2017</v>
      </c>
      <c r="B3" s="61"/>
      <c r="C3" s="61"/>
      <c r="D3" s="61"/>
      <c r="E3" s="61"/>
      <c r="F3" s="61"/>
      <c r="G3" s="43"/>
    </row>
    <row r="4" spans="1:7" s="4" customFormat="1" ht="12" customHeight="1">
      <c r="B4" s="43"/>
      <c r="C4" s="43"/>
      <c r="D4" s="43"/>
      <c r="E4" s="43"/>
      <c r="F4" s="43"/>
      <c r="G4" s="43"/>
    </row>
    <row r="5" spans="1:7" s="4" customFormat="1" ht="18" customHeight="1">
      <c r="A5" s="1"/>
      <c r="B5" s="60" t="s">
        <v>34</v>
      </c>
      <c r="C5" s="60" t="s">
        <v>33</v>
      </c>
      <c r="D5" s="60" t="s">
        <v>35</v>
      </c>
      <c r="E5" s="60" t="s">
        <v>360</v>
      </c>
      <c r="F5" s="59" t="s">
        <v>353</v>
      </c>
      <c r="G5" s="43"/>
    </row>
    <row r="6" spans="1:7" s="4" customFormat="1" ht="18" customHeight="1">
      <c r="A6" s="58" t="s">
        <v>32</v>
      </c>
      <c r="B6" s="57"/>
      <c r="C6" s="57"/>
      <c r="D6" s="57"/>
      <c r="E6" s="57"/>
      <c r="F6" s="56"/>
      <c r="G6" s="43"/>
    </row>
    <row r="7" spans="1:7" s="4" customFormat="1" ht="18" customHeight="1">
      <c r="A7" s="20" t="s">
        <v>352</v>
      </c>
      <c r="B7" s="33"/>
      <c r="C7" s="33"/>
      <c r="D7" s="33"/>
      <c r="E7" s="33"/>
      <c r="F7" s="9"/>
      <c r="G7" s="43"/>
    </row>
    <row r="8" spans="1:7" s="4" customFormat="1" ht="18" customHeight="1">
      <c r="A8" s="17" t="s">
        <v>31</v>
      </c>
      <c r="B8" s="19">
        <v>2234414229.5300002</v>
      </c>
      <c r="C8" s="19">
        <v>981338068.16999996</v>
      </c>
      <c r="D8" s="19">
        <v>0</v>
      </c>
      <c r="E8" s="19">
        <v>0</v>
      </c>
      <c r="F8" s="18">
        <f>SUM(B8:E8)</f>
        <v>3215752297.7000003</v>
      </c>
      <c r="G8" s="44"/>
    </row>
    <row r="9" spans="1:7" s="4" customFormat="1" ht="18" customHeight="1">
      <c r="A9" s="17" t="s">
        <v>30</v>
      </c>
      <c r="B9" s="52">
        <v>351655.04</v>
      </c>
      <c r="C9" s="52">
        <v>0</v>
      </c>
      <c r="D9" s="52">
        <v>0</v>
      </c>
      <c r="E9" s="52">
        <v>0</v>
      </c>
      <c r="F9" s="27">
        <f>SUM(B9:E9)</f>
        <v>351655.04</v>
      </c>
      <c r="G9" s="44"/>
    </row>
    <row r="10" spans="1:7" s="4" customFormat="1" ht="18" customHeight="1">
      <c r="A10" s="17" t="s">
        <v>29</v>
      </c>
      <c r="B10" s="52">
        <v>140946507.44999999</v>
      </c>
      <c r="C10" s="52">
        <v>0</v>
      </c>
      <c r="D10" s="52">
        <v>0</v>
      </c>
      <c r="E10" s="52">
        <v>0</v>
      </c>
      <c r="F10" s="27">
        <f>SUM(B10:E10)</f>
        <v>140946507.44999999</v>
      </c>
      <c r="G10" s="44"/>
    </row>
    <row r="11" spans="1:7" s="4" customFormat="1" ht="18" customHeight="1">
      <c r="A11" s="17" t="s">
        <v>28</v>
      </c>
      <c r="B11" s="31">
        <v>60497671.389999896</v>
      </c>
      <c r="C11" s="30">
        <v>-451214.06</v>
      </c>
      <c r="D11" s="30">
        <v>0</v>
      </c>
      <c r="E11" s="30">
        <v>0</v>
      </c>
      <c r="F11" s="29">
        <f>SUM(B11:E11)</f>
        <v>60046457.329999894</v>
      </c>
      <c r="G11" s="44"/>
    </row>
    <row r="12" spans="1:7" s="4" customFormat="1" ht="18" customHeight="1">
      <c r="A12" s="17" t="s">
        <v>27</v>
      </c>
      <c r="B12" s="19">
        <f>SUM(B8:B11)</f>
        <v>2436210063.4099998</v>
      </c>
      <c r="C12" s="19">
        <f>SUM(C8:C11)</f>
        <v>980886854.11000001</v>
      </c>
      <c r="D12" s="19">
        <f>SUM(D8:D11)</f>
        <v>0</v>
      </c>
      <c r="E12" s="19">
        <f>SUM(E8:E11)</f>
        <v>0</v>
      </c>
      <c r="F12" s="18">
        <f>SUM(F8:F11)</f>
        <v>3417096917.52</v>
      </c>
      <c r="G12" s="44"/>
    </row>
    <row r="13" spans="1:7" s="4" customFormat="1" ht="18" customHeight="1">
      <c r="A13" s="20" t="s">
        <v>351</v>
      </c>
      <c r="B13" s="33"/>
      <c r="C13" s="33"/>
      <c r="D13" s="33"/>
      <c r="E13" s="33"/>
      <c r="F13" s="9"/>
      <c r="G13" s="44"/>
    </row>
    <row r="14" spans="1:7" s="4" customFormat="1" ht="18" customHeight="1">
      <c r="A14" s="20" t="s">
        <v>350</v>
      </c>
      <c r="B14" s="33"/>
      <c r="C14" s="33"/>
      <c r="D14" s="33"/>
      <c r="E14" s="33"/>
      <c r="F14" s="9"/>
      <c r="G14" s="44"/>
    </row>
    <row r="15" spans="1:7" s="4" customFormat="1" ht="18" customHeight="1">
      <c r="A15" s="20" t="s">
        <v>349</v>
      </c>
      <c r="B15" s="33"/>
      <c r="C15" s="33"/>
      <c r="D15" s="33"/>
      <c r="E15" s="33"/>
      <c r="F15" s="9"/>
      <c r="G15" s="44"/>
    </row>
    <row r="16" spans="1:7" s="4" customFormat="1" ht="18" customHeight="1">
      <c r="A16" s="20" t="s">
        <v>348</v>
      </c>
      <c r="B16" s="33"/>
      <c r="C16" s="33"/>
      <c r="D16" s="33"/>
      <c r="E16" s="33"/>
      <c r="F16" s="9"/>
      <c r="G16" s="44"/>
    </row>
    <row r="17" spans="1:7" s="4" customFormat="1" ht="18" customHeight="1">
      <c r="A17" s="17" t="s">
        <v>26</v>
      </c>
      <c r="B17" s="19">
        <v>201761929.56999999</v>
      </c>
      <c r="C17" s="19">
        <v>0</v>
      </c>
      <c r="D17" s="19">
        <v>0</v>
      </c>
      <c r="E17" s="19">
        <v>0</v>
      </c>
      <c r="F17" s="18">
        <f>SUM(B17:E17)</f>
        <v>201761929.56999999</v>
      </c>
      <c r="G17" s="44"/>
    </row>
    <row r="18" spans="1:7" s="4" customFormat="1" ht="18" customHeight="1">
      <c r="A18" s="17" t="s">
        <v>25</v>
      </c>
      <c r="B18" s="52">
        <v>560994533.18999898</v>
      </c>
      <c r="C18" s="52">
        <v>356743873.20999998</v>
      </c>
      <c r="D18" s="52">
        <v>0</v>
      </c>
      <c r="E18" s="52">
        <v>0</v>
      </c>
      <c r="F18" s="27">
        <f>SUM(B18:E18)</f>
        <v>917738406.3999989</v>
      </c>
      <c r="G18" s="44"/>
    </row>
    <row r="19" spans="1:7" s="4" customFormat="1" ht="18" customHeight="1">
      <c r="A19" s="17" t="s">
        <v>24</v>
      </c>
      <c r="B19" s="52">
        <v>117642884.45</v>
      </c>
      <c r="C19" s="52">
        <v>0</v>
      </c>
      <c r="D19" s="52">
        <v>0</v>
      </c>
      <c r="E19" s="52">
        <v>0</v>
      </c>
      <c r="F19" s="27">
        <f>SUM(B19:E19)</f>
        <v>117642884.45</v>
      </c>
      <c r="G19" s="44"/>
    </row>
    <row r="20" spans="1:7" s="4" customFormat="1" ht="18" customHeight="1">
      <c r="A20" s="17" t="s">
        <v>23</v>
      </c>
      <c r="B20" s="31">
        <v>-73544671.620000005</v>
      </c>
      <c r="C20" s="30">
        <v>0</v>
      </c>
      <c r="D20" s="30">
        <v>0</v>
      </c>
      <c r="E20" s="30">
        <v>0</v>
      </c>
      <c r="F20" s="29">
        <f>SUM(B20:E20)</f>
        <v>-73544671.620000005</v>
      </c>
      <c r="G20" s="44"/>
    </row>
    <row r="21" spans="1:7" s="4" customFormat="1" ht="18" customHeight="1">
      <c r="A21" s="17" t="s">
        <v>22</v>
      </c>
      <c r="B21" s="19">
        <f>SUM(B17:B20)</f>
        <v>806854675.58999908</v>
      </c>
      <c r="C21" s="19">
        <f>SUM(C17:C20)</f>
        <v>356743873.20999998</v>
      </c>
      <c r="D21" s="19">
        <f>SUM(D17:D20)</f>
        <v>0</v>
      </c>
      <c r="E21" s="19">
        <f>SUM(E17:E20)</f>
        <v>0</v>
      </c>
      <c r="F21" s="18">
        <f>SUM(F17:F20)</f>
        <v>1163598548.7999988</v>
      </c>
      <c r="G21" s="44"/>
    </row>
    <row r="22" spans="1:7" s="4" customFormat="1" ht="18" customHeight="1">
      <c r="A22" s="20" t="s">
        <v>347</v>
      </c>
      <c r="B22" s="33"/>
      <c r="C22" s="33"/>
      <c r="D22" s="33"/>
      <c r="E22" s="33"/>
      <c r="F22" s="9"/>
      <c r="G22" s="44"/>
    </row>
    <row r="23" spans="1:7" s="4" customFormat="1" ht="18" customHeight="1">
      <c r="A23" s="17" t="s">
        <v>21</v>
      </c>
      <c r="B23" s="19">
        <v>126057987.69</v>
      </c>
      <c r="C23" s="19">
        <v>4050309.5599999898</v>
      </c>
      <c r="D23" s="19">
        <v>0</v>
      </c>
      <c r="E23" s="19">
        <v>0</v>
      </c>
      <c r="F23" s="18">
        <f t="shared" ref="F23:F37" si="0">SUM(B23:E23)</f>
        <v>130108297.24999999</v>
      </c>
      <c r="G23" s="44"/>
    </row>
    <row r="24" spans="1:7" s="4" customFormat="1" ht="18" customHeight="1">
      <c r="A24" s="17" t="s">
        <v>20</v>
      </c>
      <c r="B24" s="53">
        <v>20757158.879999898</v>
      </c>
      <c r="C24" s="52">
        <v>0</v>
      </c>
      <c r="D24" s="52">
        <v>0</v>
      </c>
      <c r="E24" s="52">
        <v>0</v>
      </c>
      <c r="F24" s="27">
        <f t="shared" si="0"/>
        <v>20757158.879999898</v>
      </c>
      <c r="G24" s="44"/>
    </row>
    <row r="25" spans="1:7" s="4" customFormat="1" ht="18" customHeight="1">
      <c r="A25" s="17" t="s">
        <v>19</v>
      </c>
      <c r="B25" s="53">
        <v>80641858.400000006</v>
      </c>
      <c r="C25" s="33">
        <v>60179858.030000001</v>
      </c>
      <c r="D25" s="33">
        <v>0</v>
      </c>
      <c r="E25" s="52">
        <v>0</v>
      </c>
      <c r="F25" s="27">
        <f t="shared" si="0"/>
        <v>140821716.43000001</v>
      </c>
      <c r="G25" s="44"/>
    </row>
    <row r="26" spans="1:7" s="4" customFormat="1" ht="18" customHeight="1">
      <c r="A26" s="26" t="s">
        <v>18</v>
      </c>
      <c r="B26" s="53">
        <v>26384196.149999999</v>
      </c>
      <c r="C26" s="33">
        <v>12533559.76</v>
      </c>
      <c r="D26" s="33">
        <v>36168633.979999997</v>
      </c>
      <c r="E26" s="52">
        <v>0</v>
      </c>
      <c r="F26" s="27">
        <f t="shared" si="0"/>
        <v>75086389.889999986</v>
      </c>
      <c r="G26" s="44"/>
    </row>
    <row r="27" spans="1:7" s="4" customFormat="1" ht="18" customHeight="1">
      <c r="A27" s="17" t="s">
        <v>17</v>
      </c>
      <c r="B27" s="53">
        <v>19320966.780000001</v>
      </c>
      <c r="C27" s="33">
        <v>6760395.5099999998</v>
      </c>
      <c r="D27" s="33">
        <v>2941447.12</v>
      </c>
      <c r="E27" s="52">
        <v>0</v>
      </c>
      <c r="F27" s="27">
        <f t="shared" si="0"/>
        <v>29022809.41</v>
      </c>
      <c r="G27" s="44"/>
    </row>
    <row r="28" spans="1:7" s="4" customFormat="1" ht="18" customHeight="1">
      <c r="A28" s="17" t="s">
        <v>16</v>
      </c>
      <c r="B28" s="53">
        <v>100009058.81999999</v>
      </c>
      <c r="C28" s="33">
        <v>16070474.289999999</v>
      </c>
      <c r="D28" s="33">
        <v>0</v>
      </c>
      <c r="E28" s="52">
        <v>0</v>
      </c>
      <c r="F28" s="27">
        <f t="shared" si="0"/>
        <v>116079533.10999998</v>
      </c>
      <c r="G28" s="44"/>
    </row>
    <row r="29" spans="1:7" s="4" customFormat="1" ht="18" customHeight="1">
      <c r="A29" s="26" t="s">
        <v>15</v>
      </c>
      <c r="B29" s="53">
        <v>39113537.590000004</v>
      </c>
      <c r="C29" s="33">
        <v>19897973.100000001</v>
      </c>
      <c r="D29" s="33">
        <v>131897886.48</v>
      </c>
      <c r="E29" s="52">
        <v>0</v>
      </c>
      <c r="F29" s="27">
        <f t="shared" si="0"/>
        <v>190909397.17000002</v>
      </c>
      <c r="G29" s="44"/>
    </row>
    <row r="30" spans="1:7" s="4" customFormat="1" ht="18" customHeight="1">
      <c r="A30" s="17" t="s">
        <v>14</v>
      </c>
      <c r="B30" s="53">
        <v>261782549.44</v>
      </c>
      <c r="C30" s="33">
        <v>121063722.72999901</v>
      </c>
      <c r="D30" s="33">
        <v>24340766.68</v>
      </c>
      <c r="E30" s="52">
        <v>0</v>
      </c>
      <c r="F30" s="27">
        <f t="shared" si="0"/>
        <v>407187038.84999901</v>
      </c>
      <c r="G30" s="44"/>
    </row>
    <row r="31" spans="1:7" s="4" customFormat="1" ht="18" customHeight="1">
      <c r="A31" s="17" t="s">
        <v>13</v>
      </c>
      <c r="B31" s="53">
        <v>31113974.809999999</v>
      </c>
      <c r="C31" s="33">
        <v>2835342.71</v>
      </c>
      <c r="D31" s="33">
        <v>37387422.020000003</v>
      </c>
      <c r="E31" s="52">
        <v>0</v>
      </c>
      <c r="F31" s="27">
        <f t="shared" si="0"/>
        <v>71336739.539999992</v>
      </c>
      <c r="G31" s="44"/>
    </row>
    <row r="32" spans="1:7" s="4" customFormat="1" ht="18" customHeight="1">
      <c r="A32" s="17" t="s">
        <v>12</v>
      </c>
      <c r="B32" s="53">
        <v>20423914.75</v>
      </c>
      <c r="C32" s="52">
        <v>0</v>
      </c>
      <c r="D32" s="52">
        <v>0</v>
      </c>
      <c r="E32" s="52">
        <v>0</v>
      </c>
      <c r="F32" s="27">
        <f t="shared" si="0"/>
        <v>20423914.75</v>
      </c>
      <c r="G32" s="44"/>
    </row>
    <row r="33" spans="1:8" s="4" customFormat="1" ht="18" customHeight="1">
      <c r="A33" s="26" t="s">
        <v>11</v>
      </c>
      <c r="B33" s="53">
        <v>-28609158.280000001</v>
      </c>
      <c r="C33" s="33">
        <v>-45370.199999999903</v>
      </c>
      <c r="D33" s="33">
        <v>119027.25</v>
      </c>
      <c r="E33" s="52">
        <v>0</v>
      </c>
      <c r="F33" s="27">
        <f t="shared" si="0"/>
        <v>-28535501.23</v>
      </c>
      <c r="G33" s="44"/>
      <c r="H33" s="43"/>
    </row>
    <row r="34" spans="1:8" s="4" customFormat="1" ht="18" customHeight="1">
      <c r="A34" s="26" t="s">
        <v>346</v>
      </c>
      <c r="B34" s="53">
        <v>-3478343.09</v>
      </c>
      <c r="C34" s="52">
        <v>0</v>
      </c>
      <c r="D34" s="52">
        <v>0</v>
      </c>
      <c r="E34" s="52">
        <v>0</v>
      </c>
      <c r="F34" s="27">
        <f t="shared" si="0"/>
        <v>-3478343.09</v>
      </c>
      <c r="G34" s="44"/>
      <c r="H34" s="43"/>
    </row>
    <row r="35" spans="1:8" s="4" customFormat="1" ht="18" customHeight="1">
      <c r="A35" s="17" t="s">
        <v>10</v>
      </c>
      <c r="B35" s="53">
        <v>239141492.61000001</v>
      </c>
      <c r="C35" s="33">
        <v>109623593.999999</v>
      </c>
      <c r="D35" s="33">
        <v>5991086.1399999987</v>
      </c>
      <c r="E35" s="52">
        <v>0</v>
      </c>
      <c r="F35" s="27">
        <f t="shared" si="0"/>
        <v>354756172.74999899</v>
      </c>
      <c r="G35" s="44"/>
      <c r="H35" s="43"/>
    </row>
    <row r="36" spans="1:8" s="4" customFormat="1" ht="18" customHeight="1">
      <c r="A36" s="17" t="s">
        <v>9</v>
      </c>
      <c r="B36" s="53">
        <v>46057215.710000001</v>
      </c>
      <c r="C36" s="52">
        <v>10309082.369999999</v>
      </c>
      <c r="D36" s="52">
        <v>0</v>
      </c>
      <c r="E36" s="52">
        <v>0</v>
      </c>
      <c r="F36" s="27">
        <f t="shared" si="0"/>
        <v>56366298.079999998</v>
      </c>
      <c r="G36" s="44"/>
      <c r="H36" s="43"/>
    </row>
    <row r="37" spans="1:8" s="4" customFormat="1" ht="18" customHeight="1">
      <c r="A37" s="17" t="s">
        <v>8</v>
      </c>
      <c r="B37" s="31">
        <v>126269465.03</v>
      </c>
      <c r="C37" s="55">
        <v>63341120.919999897</v>
      </c>
      <c r="D37" s="55">
        <v>0</v>
      </c>
      <c r="E37" s="30">
        <v>0</v>
      </c>
      <c r="F37" s="29">
        <f t="shared" si="0"/>
        <v>189610585.9499999</v>
      </c>
      <c r="G37" s="44"/>
      <c r="H37" s="43"/>
    </row>
    <row r="38" spans="1:8" s="4" customFormat="1" ht="18" customHeight="1">
      <c r="A38" s="20" t="s">
        <v>7</v>
      </c>
      <c r="B38" s="19">
        <f>SUM(B21:B37)</f>
        <v>1911840550.8799989</v>
      </c>
      <c r="C38" s="19">
        <f>SUM(C21:C37)</f>
        <v>783363935.98999786</v>
      </c>
      <c r="D38" s="19">
        <f>SUM(D21:D37)</f>
        <v>238846269.66999999</v>
      </c>
      <c r="E38" s="19">
        <f>SUM(E21:E37)</f>
        <v>0</v>
      </c>
      <c r="F38" s="18">
        <f>SUM(F21:F37)</f>
        <v>2934050756.5399961</v>
      </c>
      <c r="G38" s="44"/>
      <c r="H38" s="43"/>
    </row>
    <row r="39" spans="1:8" s="4" customFormat="1" ht="12" customHeight="1">
      <c r="A39" s="17"/>
      <c r="B39" s="33"/>
      <c r="C39" s="33"/>
      <c r="D39" s="33"/>
      <c r="E39" s="33"/>
      <c r="F39" s="9"/>
      <c r="G39" s="44"/>
      <c r="H39" s="43"/>
    </row>
    <row r="40" spans="1:8" s="4" customFormat="1" ht="18" customHeight="1">
      <c r="A40" s="14" t="s">
        <v>6</v>
      </c>
      <c r="B40" s="19">
        <f>B12-B38</f>
        <v>524369512.53000093</v>
      </c>
      <c r="C40" s="19">
        <f>C12-C38</f>
        <v>197522918.12000215</v>
      </c>
      <c r="D40" s="19">
        <f>D12-D38</f>
        <v>-238846269.66999999</v>
      </c>
      <c r="E40" s="19">
        <f>E12-E38</f>
        <v>0</v>
      </c>
      <c r="F40" s="18">
        <f>F12-F38</f>
        <v>483046160.98000383</v>
      </c>
      <c r="G40" s="44"/>
      <c r="H40" s="54"/>
    </row>
    <row r="41" spans="1:8" s="4" customFormat="1" ht="13.5" customHeight="1">
      <c r="A41" s="17"/>
      <c r="B41" s="33"/>
      <c r="C41" s="33"/>
      <c r="D41" s="33"/>
      <c r="E41" s="33"/>
      <c r="F41" s="9"/>
      <c r="G41" s="44"/>
      <c r="H41" s="43"/>
    </row>
    <row r="42" spans="1:8" s="4" customFormat="1" ht="18" customHeight="1">
      <c r="A42" s="14" t="s">
        <v>5</v>
      </c>
      <c r="B42" s="33"/>
      <c r="C42" s="33"/>
      <c r="D42" s="33"/>
      <c r="E42" s="33"/>
      <c r="F42" s="9"/>
      <c r="G42" s="44"/>
      <c r="H42" s="43"/>
    </row>
    <row r="43" spans="1:8" s="4" customFormat="1" ht="18" customHeight="1">
      <c r="A43" s="17" t="s">
        <v>4</v>
      </c>
      <c r="B43" s="19">
        <v>0</v>
      </c>
      <c r="C43" s="19">
        <v>0</v>
      </c>
      <c r="D43" s="19">
        <v>0</v>
      </c>
      <c r="E43" s="19">
        <v>-95472629.689999893</v>
      </c>
      <c r="F43" s="18">
        <f>SUM(B43:E43)</f>
        <v>-95472629.689999893</v>
      </c>
      <c r="G43" s="44"/>
      <c r="H43" s="43"/>
    </row>
    <row r="44" spans="1:8" s="4" customFormat="1" ht="18" customHeight="1">
      <c r="A44" s="51" t="s">
        <v>3</v>
      </c>
      <c r="B44" s="53">
        <v>0</v>
      </c>
      <c r="C44" s="52">
        <v>0</v>
      </c>
      <c r="D44" s="52">
        <v>0</v>
      </c>
      <c r="E44" s="52">
        <v>231473253.709999</v>
      </c>
      <c r="F44" s="27">
        <f>SUM(B44:E44)</f>
        <v>231473253.709999</v>
      </c>
      <c r="G44" s="44"/>
      <c r="H44" s="43"/>
    </row>
    <row r="45" spans="1:8" s="4" customFormat="1" ht="18" customHeight="1">
      <c r="A45" s="51" t="s">
        <v>2</v>
      </c>
      <c r="B45" s="31">
        <v>0</v>
      </c>
      <c r="C45" s="30">
        <v>0</v>
      </c>
      <c r="D45" s="30">
        <v>0</v>
      </c>
      <c r="E45" s="30">
        <v>0</v>
      </c>
      <c r="F45" s="29">
        <v>0</v>
      </c>
      <c r="G45" s="44"/>
      <c r="H45" s="43"/>
    </row>
    <row r="46" spans="1:8" s="4" customFormat="1" ht="18" customHeight="1">
      <c r="A46" s="14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136000624.01999909</v>
      </c>
      <c r="F46" s="18">
        <f>SUM(F43:F45)</f>
        <v>136000624.01999909</v>
      </c>
      <c r="G46" s="44"/>
      <c r="H46" s="43"/>
    </row>
    <row r="47" spans="1:8" s="4" customFormat="1" ht="18" customHeight="1">
      <c r="A47" s="17"/>
      <c r="B47" s="33"/>
      <c r="C47" s="33"/>
      <c r="D47" s="33"/>
      <c r="E47" s="33"/>
      <c r="F47" s="9"/>
      <c r="G47" s="44"/>
      <c r="H47" s="43"/>
    </row>
    <row r="48" spans="1:8" s="4" customFormat="1" ht="18" customHeight="1">
      <c r="A48" s="50" t="s">
        <v>0</v>
      </c>
      <c r="B48" s="49">
        <f>B40-B46</f>
        <v>524369512.53000093</v>
      </c>
      <c r="C48" s="49">
        <f>C40-C46</f>
        <v>197522918.12000215</v>
      </c>
      <c r="D48" s="49">
        <f>D40-D46</f>
        <v>-238846269.66999999</v>
      </c>
      <c r="E48" s="49">
        <f>E40-E46</f>
        <v>-136000624.01999909</v>
      </c>
      <c r="F48" s="48">
        <f>F40-F46</f>
        <v>347045536.96000475</v>
      </c>
      <c r="G48" s="44"/>
      <c r="H48" s="43"/>
    </row>
    <row r="49" spans="1:10" ht="9.9" customHeight="1">
      <c r="A49" s="47"/>
      <c r="B49" s="46"/>
      <c r="C49" s="46"/>
      <c r="D49" s="46"/>
      <c r="E49" s="46"/>
      <c r="F49" s="45"/>
      <c r="G49" s="44"/>
      <c r="H49" s="4"/>
      <c r="I49" s="4"/>
      <c r="J49" s="4"/>
    </row>
    <row r="50" spans="1:10" ht="18" customHeight="1">
      <c r="G50" s="44"/>
      <c r="H50" s="4"/>
      <c r="I50" s="4"/>
      <c r="J50" s="4"/>
    </row>
    <row r="51" spans="1:10" ht="18" customHeight="1">
      <c r="G51" s="44"/>
      <c r="H51" s="4"/>
      <c r="I51" s="4"/>
      <c r="J51" s="4"/>
    </row>
    <row r="52" spans="1:10" ht="18" customHeight="1">
      <c r="G52" s="44"/>
      <c r="H52" s="4"/>
      <c r="I52" s="4"/>
      <c r="J52" s="4"/>
    </row>
    <row r="53" spans="1:10" ht="18" customHeight="1">
      <c r="G53" s="44"/>
      <c r="H53" s="4"/>
      <c r="I53" s="4"/>
      <c r="J53" s="4"/>
    </row>
    <row r="54" spans="1:10" ht="18" customHeight="1">
      <c r="G54" s="44"/>
      <c r="H54" s="4"/>
      <c r="I54" s="4"/>
      <c r="J54" s="4"/>
    </row>
    <row r="55" spans="1:10" ht="18" customHeight="1">
      <c r="G55" s="44"/>
      <c r="H55" s="4"/>
      <c r="I55" s="4"/>
      <c r="J55" s="4"/>
    </row>
    <row r="56" spans="1:10" ht="18" customHeight="1">
      <c r="G56" s="44"/>
      <c r="H56" s="4"/>
      <c r="I56" s="4"/>
      <c r="J56" s="4"/>
    </row>
    <row r="57" spans="1:10" ht="18" customHeight="1">
      <c r="G57" s="44"/>
      <c r="H57" s="4"/>
      <c r="I57" s="4"/>
      <c r="J57" s="4"/>
    </row>
    <row r="58" spans="1:10" ht="18" customHeight="1">
      <c r="G58" s="44"/>
      <c r="H58" s="4"/>
      <c r="I58" s="4"/>
      <c r="J58" s="4"/>
    </row>
    <row r="59" spans="1:10" ht="18" customHeight="1">
      <c r="G59" s="44"/>
      <c r="H59" s="4"/>
      <c r="I59" s="4"/>
      <c r="J59" s="4"/>
    </row>
    <row r="60" spans="1:10" ht="18" customHeight="1">
      <c r="B60" s="4"/>
      <c r="C60" s="4"/>
      <c r="D60" s="4"/>
      <c r="E60" s="4"/>
      <c r="F60" s="4"/>
      <c r="G60" s="44"/>
      <c r="H60" s="4"/>
      <c r="I60" s="4"/>
      <c r="J60" s="4"/>
    </row>
    <row r="61" spans="1:10" ht="18" customHeight="1">
      <c r="B61" s="4"/>
      <c r="C61" s="4"/>
      <c r="D61" s="4"/>
      <c r="E61" s="4"/>
      <c r="F61" s="4"/>
      <c r="G61" s="44"/>
      <c r="H61" s="4"/>
      <c r="I61" s="4"/>
      <c r="J61" s="4"/>
    </row>
    <row r="62" spans="1:10" ht="18" customHeight="1">
      <c r="B62" s="4"/>
      <c r="C62" s="4"/>
      <c r="D62" s="4"/>
      <c r="E62" s="4"/>
      <c r="F62" s="4"/>
      <c r="G62" s="44"/>
      <c r="H62" s="4"/>
      <c r="I62" s="4"/>
      <c r="J62" s="4"/>
    </row>
    <row r="63" spans="1:10" ht="18" customHeight="1">
      <c r="B63" s="4"/>
      <c r="C63" s="4"/>
      <c r="D63" s="4"/>
      <c r="E63" s="4"/>
      <c r="F63" s="4"/>
      <c r="G63" s="44"/>
      <c r="H63" s="4"/>
      <c r="I63" s="4"/>
      <c r="J63" s="4"/>
    </row>
    <row r="64" spans="1:10" ht="18" customHeight="1">
      <c r="B64" s="4"/>
      <c r="C64" s="4"/>
      <c r="D64" s="4"/>
      <c r="E64" s="4"/>
      <c r="F64" s="4"/>
      <c r="G64" s="44"/>
      <c r="H64" s="4"/>
      <c r="I64" s="4"/>
      <c r="J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2"/>
  <sheetViews>
    <sheetView topLeftCell="A323" zoomScaleNormal="100" workbookViewId="0">
      <selection activeCell="A31" sqref="A31"/>
    </sheetView>
  </sheetViews>
  <sheetFormatPr defaultColWidth="9.109375" defaultRowHeight="14.4" outlineLevelCol="1"/>
  <cols>
    <col min="1" max="1" width="58.109375" style="4" bestFit="1" customWidth="1"/>
    <col min="2" max="2" width="16.6640625" style="4" customWidth="1"/>
    <col min="3" max="4" width="12.44140625" style="4" bestFit="1" customWidth="1"/>
    <col min="5" max="5" width="13.6640625" style="4" hidden="1" customWidth="1" outlineLevel="1"/>
    <col min="6" max="6" width="13.33203125" style="4" hidden="1" customWidth="1" outlineLevel="1"/>
    <col min="7" max="7" width="14.6640625" style="4" hidden="1" customWidth="1" outlineLevel="1"/>
    <col min="8" max="8" width="12.44140625" style="4" hidden="1" customWidth="1" outlineLevel="1"/>
    <col min="9" max="9" width="17.33203125" style="4" customWidth="1" collapsed="1"/>
    <col min="10" max="10" width="15" style="4" customWidth="1"/>
    <col min="11" max="11" width="12.33203125" style="4" customWidth="1"/>
    <col min="12" max="12" width="14.5546875" style="4" customWidth="1"/>
    <col min="13" max="16384" width="9.109375" style="4"/>
  </cols>
  <sheetData>
    <row r="1" spans="1:9">
      <c r="A1" s="169" t="s">
        <v>358</v>
      </c>
      <c r="B1" s="169"/>
      <c r="C1" s="169"/>
      <c r="D1" s="169"/>
      <c r="E1" s="169"/>
      <c r="F1" s="169"/>
      <c r="G1" s="169"/>
      <c r="H1" s="169"/>
      <c r="I1" s="169"/>
    </row>
    <row r="2" spans="1:9">
      <c r="A2" s="169" t="s">
        <v>368</v>
      </c>
      <c r="B2" s="169"/>
      <c r="C2" s="169"/>
      <c r="D2" s="169"/>
      <c r="E2" s="169"/>
      <c r="F2" s="169"/>
      <c r="G2" s="169"/>
      <c r="H2" s="169"/>
      <c r="I2" s="169"/>
    </row>
    <row r="3" spans="1:9">
      <c r="A3" s="167" t="str">
        <f>Allocated!A3</f>
        <v>FOR THE 12 MONTHS ENDED SEPTEMBER 30, 2017</v>
      </c>
      <c r="B3" s="167"/>
      <c r="C3" s="167"/>
      <c r="D3" s="167"/>
      <c r="E3" s="167"/>
      <c r="F3" s="167"/>
      <c r="G3" s="167"/>
      <c r="H3" s="167"/>
      <c r="I3" s="167"/>
    </row>
    <row r="4" spans="1:9">
      <c r="A4" s="81"/>
      <c r="B4" s="81"/>
      <c r="C4" s="81"/>
      <c r="D4" s="81"/>
      <c r="E4" s="81"/>
      <c r="F4" s="81"/>
      <c r="G4" s="81"/>
      <c r="H4" s="81"/>
      <c r="I4" s="81"/>
    </row>
    <row r="5" spans="1:9">
      <c r="A5" s="81"/>
      <c r="B5" s="81"/>
      <c r="C5" s="81"/>
      <c r="D5" s="81"/>
      <c r="E5" s="81"/>
      <c r="F5" s="81"/>
      <c r="G5" s="81"/>
      <c r="H5" s="81"/>
      <c r="I5" s="81"/>
    </row>
    <row r="6" spans="1:9">
      <c r="A6" s="80" t="s">
        <v>367</v>
      </c>
      <c r="B6" s="79" t="s">
        <v>34</v>
      </c>
      <c r="C6" s="79" t="s">
        <v>366</v>
      </c>
      <c r="D6" s="79" t="s">
        <v>35</v>
      </c>
      <c r="E6" s="79" t="s">
        <v>365</v>
      </c>
      <c r="F6" s="79" t="s">
        <v>364</v>
      </c>
      <c r="G6" s="79" t="s">
        <v>363</v>
      </c>
      <c r="H6" s="79" t="s">
        <v>362</v>
      </c>
      <c r="I6" s="79" t="s">
        <v>344</v>
      </c>
    </row>
    <row r="7" spans="1:9">
      <c r="A7" s="7"/>
      <c r="B7" s="6"/>
      <c r="C7" s="6"/>
      <c r="D7" s="6"/>
      <c r="E7" s="6"/>
      <c r="F7" s="6"/>
      <c r="G7" s="6"/>
      <c r="H7" s="6"/>
      <c r="I7" s="6"/>
    </row>
    <row r="8" spans="1:9">
      <c r="A8" s="78"/>
      <c r="B8" s="73">
        <v>0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</row>
    <row r="9" spans="1:9">
      <c r="A9" s="65"/>
      <c r="B9" s="65"/>
      <c r="C9" s="65"/>
      <c r="D9" s="65"/>
      <c r="E9" s="65"/>
      <c r="F9" s="65"/>
      <c r="G9" s="65"/>
      <c r="H9" s="65"/>
      <c r="I9" s="65"/>
    </row>
    <row r="10" spans="1:9">
      <c r="A10" s="63" t="s">
        <v>36</v>
      </c>
      <c r="B10" s="65"/>
      <c r="C10" s="65"/>
      <c r="D10" s="65"/>
      <c r="E10" s="65"/>
      <c r="F10" s="65"/>
      <c r="G10" s="65"/>
      <c r="H10" s="65"/>
      <c r="I10" s="65"/>
    </row>
    <row r="11" spans="1:9">
      <c r="A11" s="68" t="s">
        <v>37</v>
      </c>
      <c r="B11" s="65"/>
      <c r="C11" s="65"/>
      <c r="D11" s="65"/>
      <c r="E11" s="65"/>
      <c r="F11" s="65"/>
      <c r="G11" s="65"/>
      <c r="H11" s="65"/>
      <c r="I11" s="65"/>
    </row>
    <row r="12" spans="1:9">
      <c r="A12" s="67" t="s">
        <v>38</v>
      </c>
      <c r="B12" s="66">
        <v>1214820058.8599999</v>
      </c>
      <c r="C12" s="66">
        <v>0</v>
      </c>
      <c r="D12" s="66">
        <v>0</v>
      </c>
      <c r="E12" s="66">
        <v>0</v>
      </c>
      <c r="F12" s="66">
        <v>0</v>
      </c>
      <c r="G12" s="66">
        <f>B12+E12</f>
        <v>1214820058.8599999</v>
      </c>
      <c r="H12" s="66">
        <f>C12+F12</f>
        <v>0</v>
      </c>
      <c r="I12" s="66">
        <f>SUM(G12:H12)</f>
        <v>1214820058.8599999</v>
      </c>
    </row>
    <row r="13" spans="1:9">
      <c r="A13" s="67" t="s">
        <v>39</v>
      </c>
      <c r="B13" s="66">
        <v>1000600111.81999</v>
      </c>
      <c r="C13" s="66">
        <v>0</v>
      </c>
      <c r="D13" s="66">
        <v>0</v>
      </c>
      <c r="E13" s="66">
        <v>0</v>
      </c>
      <c r="F13" s="66">
        <v>0</v>
      </c>
      <c r="G13" s="66">
        <f t="shared" ref="G13:G17" si="0">B13+E13</f>
        <v>1000600111.81999</v>
      </c>
      <c r="H13" s="66">
        <f t="shared" ref="H13:H17" si="1">C13+F13</f>
        <v>0</v>
      </c>
      <c r="I13" s="66">
        <f t="shared" ref="I13:I17" si="2">SUM(G13:H13)</f>
        <v>1000600111.81999</v>
      </c>
    </row>
    <row r="14" spans="1:9">
      <c r="A14" s="67" t="s">
        <v>40</v>
      </c>
      <c r="B14" s="66">
        <v>18994058.850000001</v>
      </c>
      <c r="C14" s="66">
        <v>0</v>
      </c>
      <c r="D14" s="66">
        <v>0</v>
      </c>
      <c r="E14" s="66">
        <v>0</v>
      </c>
      <c r="F14" s="66">
        <v>0</v>
      </c>
      <c r="G14" s="66">
        <f t="shared" si="0"/>
        <v>18994058.850000001</v>
      </c>
      <c r="H14" s="66">
        <f t="shared" si="1"/>
        <v>0</v>
      </c>
      <c r="I14" s="66">
        <f t="shared" si="2"/>
        <v>18994058.850000001</v>
      </c>
    </row>
    <row r="15" spans="1:9">
      <c r="A15" s="67" t="s">
        <v>41</v>
      </c>
      <c r="B15" s="66">
        <v>0</v>
      </c>
      <c r="C15" s="66">
        <v>670370006.42999995</v>
      </c>
      <c r="D15" s="66">
        <v>0</v>
      </c>
      <c r="E15" s="66">
        <v>0</v>
      </c>
      <c r="F15" s="66">
        <v>0</v>
      </c>
      <c r="G15" s="66">
        <f t="shared" si="0"/>
        <v>0</v>
      </c>
      <c r="H15" s="66">
        <f t="shared" si="1"/>
        <v>670370006.42999995</v>
      </c>
      <c r="I15" s="66">
        <f t="shared" si="2"/>
        <v>670370006.42999995</v>
      </c>
    </row>
    <row r="16" spans="1:9">
      <c r="A16" s="67" t="s">
        <v>42</v>
      </c>
      <c r="B16" s="66">
        <v>0</v>
      </c>
      <c r="C16" s="66">
        <v>289435595.46999902</v>
      </c>
      <c r="D16" s="66">
        <v>0</v>
      </c>
      <c r="E16" s="66">
        <v>0</v>
      </c>
      <c r="F16" s="66">
        <v>0</v>
      </c>
      <c r="G16" s="66">
        <f t="shared" si="0"/>
        <v>0</v>
      </c>
      <c r="H16" s="66">
        <f t="shared" si="1"/>
        <v>289435595.46999902</v>
      </c>
      <c r="I16" s="66">
        <f t="shared" si="2"/>
        <v>289435595.46999902</v>
      </c>
    </row>
    <row r="17" spans="1:11">
      <c r="A17" s="67" t="s">
        <v>43</v>
      </c>
      <c r="B17" s="64">
        <v>0</v>
      </c>
      <c r="C17" s="64">
        <v>21532466.27</v>
      </c>
      <c r="D17" s="64">
        <v>0</v>
      </c>
      <c r="E17" s="64">
        <v>0</v>
      </c>
      <c r="F17" s="64">
        <v>0</v>
      </c>
      <c r="G17" s="64">
        <f t="shared" si="0"/>
        <v>0</v>
      </c>
      <c r="H17" s="64">
        <f t="shared" si="1"/>
        <v>21532466.27</v>
      </c>
      <c r="I17" s="64">
        <f t="shared" si="2"/>
        <v>21532466.27</v>
      </c>
    </row>
    <row r="18" spans="1:11">
      <c r="A18" s="67" t="s">
        <v>44</v>
      </c>
      <c r="B18" s="66">
        <f>SUM(B12:B17)</f>
        <v>2234414229.5299897</v>
      </c>
      <c r="C18" s="66">
        <f t="shared" ref="C18:I18" si="3">SUM(C12:C17)</f>
        <v>981338068.16999888</v>
      </c>
      <c r="D18" s="66">
        <f t="shared" si="3"/>
        <v>0</v>
      </c>
      <c r="E18" s="66">
        <f t="shared" si="3"/>
        <v>0</v>
      </c>
      <c r="F18" s="66">
        <f t="shared" si="3"/>
        <v>0</v>
      </c>
      <c r="G18" s="66">
        <f t="shared" si="3"/>
        <v>2234414229.5299897</v>
      </c>
      <c r="H18" s="66">
        <f t="shared" si="3"/>
        <v>981338068.16999888</v>
      </c>
      <c r="I18" s="66">
        <f t="shared" si="3"/>
        <v>3215752297.6999884</v>
      </c>
    </row>
    <row r="19" spans="1:11">
      <c r="A19" s="68" t="s">
        <v>45</v>
      </c>
      <c r="B19" s="69"/>
      <c r="C19" s="69"/>
      <c r="D19" s="69"/>
      <c r="E19" s="69"/>
      <c r="F19" s="69"/>
      <c r="G19" s="69"/>
      <c r="H19" s="69"/>
      <c r="I19" s="69"/>
    </row>
    <row r="20" spans="1:11">
      <c r="A20" s="67" t="s">
        <v>46</v>
      </c>
      <c r="B20" s="64">
        <v>351655.04</v>
      </c>
      <c r="C20" s="64">
        <v>0</v>
      </c>
      <c r="D20" s="64">
        <v>0</v>
      </c>
      <c r="E20" s="64">
        <v>0</v>
      </c>
      <c r="F20" s="64">
        <v>0</v>
      </c>
      <c r="G20" s="64">
        <f>B20+E20</f>
        <v>351655.04</v>
      </c>
      <c r="H20" s="64">
        <f>C20+F20</f>
        <v>0</v>
      </c>
      <c r="I20" s="64">
        <f>SUM(G20:H20)</f>
        <v>351655.04</v>
      </c>
    </row>
    <row r="21" spans="1:11">
      <c r="A21" s="67" t="s">
        <v>47</v>
      </c>
      <c r="B21" s="66">
        <f>SUM(B20)</f>
        <v>351655.04</v>
      </c>
      <c r="C21" s="66">
        <f t="shared" ref="C21:I21" si="4">SUM(C20)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 t="shared" si="4"/>
        <v>351655.04</v>
      </c>
      <c r="H21" s="66">
        <f t="shared" si="4"/>
        <v>0</v>
      </c>
      <c r="I21" s="66">
        <f t="shared" si="4"/>
        <v>351655.04</v>
      </c>
    </row>
    <row r="22" spans="1:11">
      <c r="A22" s="68" t="s">
        <v>48</v>
      </c>
      <c r="B22" s="69"/>
      <c r="C22" s="69"/>
      <c r="D22" s="69"/>
      <c r="E22" s="69"/>
      <c r="F22" s="69"/>
      <c r="G22" s="69"/>
      <c r="H22" s="69"/>
      <c r="I22" s="69"/>
    </row>
    <row r="23" spans="1:11">
      <c r="A23" s="67" t="s">
        <v>49</v>
      </c>
      <c r="B23" s="66">
        <v>50495330.710000001</v>
      </c>
      <c r="C23" s="66">
        <v>0</v>
      </c>
      <c r="D23" s="66">
        <v>0</v>
      </c>
      <c r="E23" s="66">
        <v>0</v>
      </c>
      <c r="F23" s="66">
        <v>0</v>
      </c>
      <c r="G23" s="66">
        <f>B23+E23</f>
        <v>50495330.710000001</v>
      </c>
      <c r="H23" s="66">
        <f>C23+F23</f>
        <v>0</v>
      </c>
      <c r="I23" s="66">
        <f t="shared" ref="I23:I24" si="5">SUM(G23:H23)</f>
        <v>50495330.710000001</v>
      </c>
      <c r="K23" s="5"/>
    </row>
    <row r="24" spans="1:11">
      <c r="A24" s="67" t="s">
        <v>50</v>
      </c>
      <c r="B24" s="64">
        <v>90451176.739999995</v>
      </c>
      <c r="C24" s="64">
        <v>0</v>
      </c>
      <c r="D24" s="64">
        <v>0</v>
      </c>
      <c r="E24" s="64">
        <v>0</v>
      </c>
      <c r="F24" s="64">
        <v>0</v>
      </c>
      <c r="G24" s="64">
        <f>B24+E24</f>
        <v>90451176.739999995</v>
      </c>
      <c r="H24" s="64">
        <f>C24+F24</f>
        <v>0</v>
      </c>
      <c r="I24" s="64">
        <f t="shared" si="5"/>
        <v>90451176.739999995</v>
      </c>
    </row>
    <row r="25" spans="1:11">
      <c r="A25" s="67" t="s">
        <v>51</v>
      </c>
      <c r="B25" s="66">
        <f>SUM(B23:B24)</f>
        <v>140946507.44999999</v>
      </c>
      <c r="C25" s="66">
        <f t="shared" ref="C25:I25" si="6">SUM(C23:C24)</f>
        <v>0</v>
      </c>
      <c r="D25" s="66">
        <f t="shared" si="6"/>
        <v>0</v>
      </c>
      <c r="E25" s="66">
        <f t="shared" si="6"/>
        <v>0</v>
      </c>
      <c r="F25" s="66">
        <f t="shared" si="6"/>
        <v>0</v>
      </c>
      <c r="G25" s="66">
        <f t="shared" si="6"/>
        <v>140946507.44999999</v>
      </c>
      <c r="H25" s="66">
        <f t="shared" si="6"/>
        <v>0</v>
      </c>
      <c r="I25" s="66">
        <f t="shared" si="6"/>
        <v>140946507.44999999</v>
      </c>
    </row>
    <row r="26" spans="1:11">
      <c r="A26" s="68" t="s">
        <v>52</v>
      </c>
      <c r="B26" s="69"/>
      <c r="C26" s="69"/>
      <c r="D26" s="69"/>
      <c r="E26" s="69"/>
      <c r="F26" s="69"/>
      <c r="G26" s="69"/>
      <c r="H26" s="69"/>
      <c r="I26" s="69"/>
    </row>
    <row r="27" spans="1:11">
      <c r="A27" s="67" t="s">
        <v>53</v>
      </c>
      <c r="B27" s="66">
        <v>0</v>
      </c>
      <c r="C27" s="66">
        <v>0</v>
      </c>
      <c r="D27" s="66">
        <v>0</v>
      </c>
      <c r="E27" s="66">
        <v>0</v>
      </c>
      <c r="F27" s="66">
        <v>0</v>
      </c>
      <c r="G27" s="66">
        <f>B27+E27</f>
        <v>0</v>
      </c>
      <c r="H27" s="66">
        <f>C27+F27</f>
        <v>0</v>
      </c>
      <c r="I27" s="66">
        <f t="shared" ref="I27:I38" si="7">SUM(G27:H27)</f>
        <v>0</v>
      </c>
    </row>
    <row r="28" spans="1:11">
      <c r="A28" s="67" t="s">
        <v>54</v>
      </c>
      <c r="B28" s="66">
        <v>2822236.11</v>
      </c>
      <c r="C28" s="66">
        <v>0</v>
      </c>
      <c r="D28" s="66">
        <v>0</v>
      </c>
      <c r="E28" s="66">
        <v>0</v>
      </c>
      <c r="F28" s="66">
        <v>0</v>
      </c>
      <c r="G28" s="66">
        <f t="shared" ref="G28:G38" si="8">B28+E28</f>
        <v>2822236.11</v>
      </c>
      <c r="H28" s="66">
        <f t="shared" ref="H28:H38" si="9">C28+F28</f>
        <v>0</v>
      </c>
      <c r="I28" s="66">
        <f t="shared" si="7"/>
        <v>2822236.11</v>
      </c>
    </row>
    <row r="29" spans="1:11">
      <c r="A29" s="67" t="s">
        <v>55</v>
      </c>
      <c r="B29" s="66">
        <v>12814194.529999999</v>
      </c>
      <c r="C29" s="66">
        <v>0</v>
      </c>
      <c r="D29" s="66">
        <v>0</v>
      </c>
      <c r="E29" s="66">
        <v>0</v>
      </c>
      <c r="F29" s="66">
        <v>0</v>
      </c>
      <c r="G29" s="66">
        <f t="shared" si="8"/>
        <v>12814194.529999999</v>
      </c>
      <c r="H29" s="66">
        <f>C29+F29</f>
        <v>0</v>
      </c>
      <c r="I29" s="66">
        <f t="shared" si="7"/>
        <v>12814194.529999999</v>
      </c>
    </row>
    <row r="30" spans="1:11">
      <c r="A30" s="67" t="s">
        <v>56</v>
      </c>
      <c r="B30" s="66">
        <v>16699063.6</v>
      </c>
      <c r="C30" s="66">
        <v>0</v>
      </c>
      <c r="D30" s="66">
        <v>0</v>
      </c>
      <c r="E30" s="66">
        <v>0</v>
      </c>
      <c r="F30" s="66">
        <v>0</v>
      </c>
      <c r="G30" s="66">
        <f t="shared" si="8"/>
        <v>16699063.6</v>
      </c>
      <c r="H30" s="66">
        <f t="shared" si="9"/>
        <v>0</v>
      </c>
      <c r="I30" s="66">
        <f t="shared" si="7"/>
        <v>16699063.6</v>
      </c>
    </row>
    <row r="31" spans="1:11">
      <c r="A31" s="67" t="s">
        <v>57</v>
      </c>
      <c r="B31" s="66">
        <v>7734034.0499999998</v>
      </c>
      <c r="C31" s="66">
        <v>0</v>
      </c>
      <c r="D31" s="66">
        <v>0</v>
      </c>
      <c r="E31" s="66">
        <v>0</v>
      </c>
      <c r="F31" s="66">
        <v>0</v>
      </c>
      <c r="G31" s="66">
        <f t="shared" si="8"/>
        <v>7734034.0499999998</v>
      </c>
      <c r="H31" s="66">
        <f t="shared" si="9"/>
        <v>0</v>
      </c>
      <c r="I31" s="66">
        <f t="shared" si="7"/>
        <v>7734034.0499999998</v>
      </c>
    </row>
    <row r="32" spans="1:11">
      <c r="A32" s="67" t="s">
        <v>58</v>
      </c>
      <c r="B32" s="66">
        <v>0</v>
      </c>
      <c r="C32" s="66">
        <v>0</v>
      </c>
      <c r="D32" s="66">
        <v>0</v>
      </c>
      <c r="E32" s="66">
        <v>0</v>
      </c>
      <c r="F32" s="66">
        <v>0</v>
      </c>
      <c r="G32" s="66">
        <f t="shared" si="8"/>
        <v>0</v>
      </c>
      <c r="H32" s="66">
        <f t="shared" si="9"/>
        <v>0</v>
      </c>
      <c r="I32" s="66">
        <f t="shared" si="7"/>
        <v>0</v>
      </c>
    </row>
    <row r="33" spans="1:11">
      <c r="A33" s="67" t="s">
        <v>59</v>
      </c>
      <c r="B33" s="66">
        <v>20428143.099999901</v>
      </c>
      <c r="C33" s="66">
        <v>0</v>
      </c>
      <c r="D33" s="66">
        <v>0</v>
      </c>
      <c r="E33" s="66">
        <v>0</v>
      </c>
      <c r="F33" s="66">
        <v>0</v>
      </c>
      <c r="G33" s="66">
        <f t="shared" si="8"/>
        <v>20428143.099999901</v>
      </c>
      <c r="H33" s="66">
        <f t="shared" si="9"/>
        <v>0</v>
      </c>
      <c r="I33" s="66">
        <f t="shared" si="7"/>
        <v>20428143.099999901</v>
      </c>
    </row>
    <row r="34" spans="1:11">
      <c r="A34" s="67" t="s">
        <v>60</v>
      </c>
      <c r="B34" s="66">
        <v>0</v>
      </c>
      <c r="C34" s="66">
        <v>1052145.49999999</v>
      </c>
      <c r="D34" s="66">
        <v>0</v>
      </c>
      <c r="E34" s="66">
        <v>0</v>
      </c>
      <c r="F34" s="66">
        <v>0</v>
      </c>
      <c r="G34" s="66">
        <f t="shared" si="8"/>
        <v>0</v>
      </c>
      <c r="H34" s="66">
        <f t="shared" si="9"/>
        <v>1052145.49999999</v>
      </c>
      <c r="I34" s="66">
        <f t="shared" si="7"/>
        <v>1052145.49999999</v>
      </c>
    </row>
    <row r="35" spans="1:11">
      <c r="A35" s="67" t="s">
        <v>61</v>
      </c>
      <c r="B35" s="66">
        <v>0</v>
      </c>
      <c r="C35" s="66">
        <v>3417259.1899999902</v>
      </c>
      <c r="D35" s="66">
        <v>0</v>
      </c>
      <c r="E35" s="66">
        <v>0</v>
      </c>
      <c r="F35" s="66">
        <v>0</v>
      </c>
      <c r="G35" s="66">
        <f t="shared" si="8"/>
        <v>0</v>
      </c>
      <c r="H35" s="66">
        <f t="shared" si="9"/>
        <v>3417259.1899999902</v>
      </c>
      <c r="I35" s="66">
        <f t="shared" si="7"/>
        <v>3417259.1899999902</v>
      </c>
    </row>
    <row r="36" spans="1:11">
      <c r="A36" s="67" t="s">
        <v>62</v>
      </c>
      <c r="B36" s="66">
        <v>0</v>
      </c>
      <c r="C36" s="66">
        <v>980025</v>
      </c>
      <c r="D36" s="66">
        <v>0</v>
      </c>
      <c r="E36" s="66">
        <v>0</v>
      </c>
      <c r="F36" s="66">
        <v>0</v>
      </c>
      <c r="G36" s="66">
        <f t="shared" si="8"/>
        <v>0</v>
      </c>
      <c r="H36" s="66">
        <f t="shared" si="9"/>
        <v>980025</v>
      </c>
      <c r="I36" s="66">
        <f t="shared" si="7"/>
        <v>980025</v>
      </c>
    </row>
    <row r="37" spans="1:11">
      <c r="A37" s="67" t="s">
        <v>63</v>
      </c>
      <c r="B37" s="66">
        <v>0</v>
      </c>
      <c r="C37" s="66">
        <v>6860227.8399999896</v>
      </c>
      <c r="D37" s="66">
        <v>0</v>
      </c>
      <c r="E37" s="66">
        <v>0</v>
      </c>
      <c r="F37" s="66">
        <v>0</v>
      </c>
      <c r="G37" s="66">
        <f t="shared" si="8"/>
        <v>0</v>
      </c>
      <c r="H37" s="66">
        <f t="shared" si="9"/>
        <v>6860227.8399999896</v>
      </c>
      <c r="I37" s="66">
        <f t="shared" si="7"/>
        <v>6860227.8399999896</v>
      </c>
    </row>
    <row r="38" spans="1:11">
      <c r="A38" s="67" t="s">
        <v>64</v>
      </c>
      <c r="B38" s="64">
        <v>0</v>
      </c>
      <c r="C38" s="64">
        <v>-12760871.59</v>
      </c>
      <c r="D38" s="64">
        <v>0</v>
      </c>
      <c r="E38" s="64">
        <v>0</v>
      </c>
      <c r="F38" s="64">
        <v>0</v>
      </c>
      <c r="G38" s="64">
        <f t="shared" si="8"/>
        <v>0</v>
      </c>
      <c r="H38" s="64">
        <f t="shared" si="9"/>
        <v>-12760871.59</v>
      </c>
      <c r="I38" s="64">
        <f t="shared" si="7"/>
        <v>-12760871.59</v>
      </c>
    </row>
    <row r="39" spans="1:11">
      <c r="A39" s="67" t="s">
        <v>65</v>
      </c>
      <c r="B39" s="66">
        <f>SUM(B27:B38)</f>
        <v>60497671.389999896</v>
      </c>
      <c r="C39" s="66">
        <f t="shared" ref="C39:I39" si="10">SUM(C27:C38)</f>
        <v>-451214.06000003032</v>
      </c>
      <c r="D39" s="66">
        <f t="shared" si="10"/>
        <v>0</v>
      </c>
      <c r="E39" s="66">
        <f t="shared" si="10"/>
        <v>0</v>
      </c>
      <c r="F39" s="66">
        <f t="shared" si="10"/>
        <v>0</v>
      </c>
      <c r="G39" s="66">
        <f t="shared" si="10"/>
        <v>60497671.389999896</v>
      </c>
      <c r="H39" s="66">
        <f t="shared" si="10"/>
        <v>-451214.06000003032</v>
      </c>
      <c r="I39" s="66">
        <f t="shared" si="10"/>
        <v>60046457.329999864</v>
      </c>
    </row>
    <row r="40" spans="1:11">
      <c r="A40" s="63" t="s">
        <v>66</v>
      </c>
      <c r="B40" s="77">
        <f>B18+B21+B25+B39</f>
        <v>2436210063.4099894</v>
      </c>
      <c r="C40" s="77">
        <f t="shared" ref="C40:I40" si="11">C18+C21+C25+C39</f>
        <v>980886854.10999882</v>
      </c>
      <c r="D40" s="77">
        <f t="shared" si="11"/>
        <v>0</v>
      </c>
      <c r="E40" s="77">
        <f t="shared" si="11"/>
        <v>0</v>
      </c>
      <c r="F40" s="77">
        <f t="shared" si="11"/>
        <v>0</v>
      </c>
      <c r="G40" s="77">
        <f t="shared" si="11"/>
        <v>2436210063.4099894</v>
      </c>
      <c r="H40" s="77">
        <f t="shared" si="11"/>
        <v>980886854.10999882</v>
      </c>
      <c r="I40" s="77">
        <f t="shared" si="11"/>
        <v>3417096917.5199881</v>
      </c>
    </row>
    <row r="41" spans="1:11">
      <c r="A41" s="65"/>
      <c r="B41" s="69"/>
      <c r="C41" s="69"/>
      <c r="D41" s="69"/>
      <c r="E41" s="69"/>
      <c r="F41" s="69"/>
      <c r="G41" s="69"/>
      <c r="H41" s="69"/>
      <c r="I41" s="69"/>
    </row>
    <row r="42" spans="1:11">
      <c r="A42" s="63" t="s">
        <v>67</v>
      </c>
      <c r="B42" s="69"/>
      <c r="C42" s="69"/>
      <c r="D42" s="69"/>
      <c r="E42" s="69"/>
      <c r="F42" s="69"/>
      <c r="G42" s="69"/>
      <c r="H42" s="69"/>
      <c r="I42" s="69"/>
    </row>
    <row r="43" spans="1:11">
      <c r="A43" s="68" t="s">
        <v>68</v>
      </c>
      <c r="B43" s="69"/>
      <c r="C43" s="69"/>
      <c r="D43" s="69"/>
      <c r="E43" s="69"/>
      <c r="F43" s="69"/>
      <c r="G43" s="69"/>
      <c r="H43" s="69"/>
      <c r="I43" s="69"/>
    </row>
    <row r="44" spans="1:11">
      <c r="A44" s="67" t="s">
        <v>69</v>
      </c>
      <c r="B44" s="66">
        <v>84040084.819999993</v>
      </c>
      <c r="C44" s="66">
        <v>0</v>
      </c>
      <c r="D44" s="66">
        <v>0</v>
      </c>
      <c r="E44" s="66">
        <v>0</v>
      </c>
      <c r="F44" s="66">
        <v>0</v>
      </c>
      <c r="G44" s="66">
        <f>B44+E44</f>
        <v>84040084.819999993</v>
      </c>
      <c r="H44" s="66">
        <f>C44+F44</f>
        <v>0</v>
      </c>
      <c r="I44" s="66">
        <f t="shared" ref="I44:I45" si="12">SUM(G44:H44)</f>
        <v>84040084.819999993</v>
      </c>
    </row>
    <row r="45" spans="1:11">
      <c r="A45" s="67" t="s">
        <v>70</v>
      </c>
      <c r="B45" s="64">
        <v>117721844.75</v>
      </c>
      <c r="C45" s="64">
        <v>0</v>
      </c>
      <c r="D45" s="64">
        <v>0</v>
      </c>
      <c r="E45" s="64">
        <v>0</v>
      </c>
      <c r="F45" s="64">
        <v>0</v>
      </c>
      <c r="G45" s="64">
        <f>B45+E45</f>
        <v>117721844.75</v>
      </c>
      <c r="H45" s="64">
        <f>C45+F45</f>
        <v>0</v>
      </c>
      <c r="I45" s="64">
        <f t="shared" si="12"/>
        <v>117721844.75</v>
      </c>
    </row>
    <row r="46" spans="1:11">
      <c r="A46" s="67" t="s">
        <v>71</v>
      </c>
      <c r="B46" s="66">
        <f>SUM(B44:B45)</f>
        <v>201761929.56999999</v>
      </c>
      <c r="C46" s="66">
        <f t="shared" ref="C46:I46" si="13">SUM(C44:C45)</f>
        <v>0</v>
      </c>
      <c r="D46" s="66">
        <f t="shared" si="13"/>
        <v>0</v>
      </c>
      <c r="E46" s="66">
        <f t="shared" si="13"/>
        <v>0</v>
      </c>
      <c r="F46" s="66">
        <f t="shared" si="13"/>
        <v>0</v>
      </c>
      <c r="G46" s="66">
        <f t="shared" si="13"/>
        <v>201761929.56999999</v>
      </c>
      <c r="H46" s="66">
        <f t="shared" si="13"/>
        <v>0</v>
      </c>
      <c r="I46" s="66">
        <f t="shared" si="13"/>
        <v>201761929.56999999</v>
      </c>
      <c r="K46" s="3"/>
    </row>
    <row r="47" spans="1:11">
      <c r="A47" s="68" t="s">
        <v>72</v>
      </c>
      <c r="B47" s="69"/>
      <c r="C47" s="69"/>
      <c r="D47" s="69"/>
      <c r="E47" s="69"/>
      <c r="F47" s="69"/>
      <c r="G47" s="69"/>
      <c r="H47" s="69"/>
      <c r="I47" s="69"/>
    </row>
    <row r="48" spans="1:11">
      <c r="A48" s="67" t="s">
        <v>73</v>
      </c>
      <c r="B48" s="83">
        <v>560109757.24000001</v>
      </c>
      <c r="C48" s="83">
        <v>0</v>
      </c>
      <c r="D48" s="83">
        <v>0</v>
      </c>
      <c r="E48" s="83">
        <v>0</v>
      </c>
      <c r="F48" s="83">
        <v>0</v>
      </c>
      <c r="G48" s="83">
        <f t="shared" ref="G48:G54" si="14">B48+E48</f>
        <v>560109757.24000001</v>
      </c>
      <c r="H48" s="83">
        <f t="shared" ref="H48:H54" si="15">C48+F48</f>
        <v>0</v>
      </c>
      <c r="I48" s="83">
        <f t="shared" ref="I48:I54" si="16">SUM(G48:H48)</f>
        <v>560109757.24000001</v>
      </c>
    </row>
    <row r="49" spans="1:12">
      <c r="A49" s="67" t="s">
        <v>74</v>
      </c>
      <c r="B49" s="83">
        <v>884775.95000000088</v>
      </c>
      <c r="C49" s="83">
        <v>0</v>
      </c>
      <c r="D49" s="83">
        <v>0</v>
      </c>
      <c r="E49" s="83">
        <v>0</v>
      </c>
      <c r="F49" s="83">
        <v>0</v>
      </c>
      <c r="G49" s="83">
        <f t="shared" si="14"/>
        <v>884775.95000000088</v>
      </c>
      <c r="H49" s="83">
        <f t="shared" si="15"/>
        <v>0</v>
      </c>
      <c r="I49" s="83">
        <f t="shared" si="16"/>
        <v>884775.95000000088</v>
      </c>
    </row>
    <row r="50" spans="1:12">
      <c r="A50" s="67" t="s">
        <v>75</v>
      </c>
      <c r="B50" s="66">
        <v>0</v>
      </c>
      <c r="C50" s="66">
        <v>353130486.02999997</v>
      </c>
      <c r="D50" s="66">
        <v>0</v>
      </c>
      <c r="E50" s="66">
        <v>0</v>
      </c>
      <c r="F50" s="66">
        <v>0</v>
      </c>
      <c r="G50" s="66">
        <f t="shared" si="14"/>
        <v>0</v>
      </c>
      <c r="H50" s="66">
        <f t="shared" si="15"/>
        <v>353130486.02999997</v>
      </c>
      <c r="I50" s="66">
        <f t="shared" si="16"/>
        <v>353130486.02999997</v>
      </c>
    </row>
    <row r="51" spans="1:12">
      <c r="A51" s="67" t="s">
        <v>76</v>
      </c>
      <c r="B51" s="66">
        <v>0</v>
      </c>
      <c r="C51" s="66">
        <v>44570.14</v>
      </c>
      <c r="D51" s="66">
        <v>0</v>
      </c>
      <c r="E51" s="66">
        <v>0</v>
      </c>
      <c r="F51" s="66">
        <v>0</v>
      </c>
      <c r="G51" s="66">
        <f t="shared" si="14"/>
        <v>0</v>
      </c>
      <c r="H51" s="66">
        <f t="shared" si="15"/>
        <v>44570.14</v>
      </c>
      <c r="I51" s="66">
        <f t="shared" si="16"/>
        <v>44570.14</v>
      </c>
    </row>
    <row r="52" spans="1:12">
      <c r="A52" s="67" t="s">
        <v>77</v>
      </c>
      <c r="B52" s="66">
        <v>0</v>
      </c>
      <c r="C52" s="66">
        <v>3927919.44</v>
      </c>
      <c r="D52" s="66">
        <v>0</v>
      </c>
      <c r="E52" s="66">
        <v>0</v>
      </c>
      <c r="F52" s="66">
        <v>0</v>
      </c>
      <c r="G52" s="66">
        <f t="shared" si="14"/>
        <v>0</v>
      </c>
      <c r="H52" s="66">
        <f t="shared" si="15"/>
        <v>3927919.44</v>
      </c>
      <c r="I52" s="66">
        <f t="shared" si="16"/>
        <v>3927919.44</v>
      </c>
    </row>
    <row r="53" spans="1:12">
      <c r="A53" s="67" t="s">
        <v>78</v>
      </c>
      <c r="B53" s="66">
        <v>0</v>
      </c>
      <c r="C53" s="66">
        <v>44511949.299999997</v>
      </c>
      <c r="D53" s="66">
        <v>0</v>
      </c>
      <c r="E53" s="66">
        <v>0</v>
      </c>
      <c r="F53" s="66">
        <v>0</v>
      </c>
      <c r="G53" s="66">
        <f t="shared" si="14"/>
        <v>0</v>
      </c>
      <c r="H53" s="66">
        <f t="shared" si="15"/>
        <v>44511949.299999997</v>
      </c>
      <c r="I53" s="66">
        <f t="shared" si="16"/>
        <v>44511949.299999997</v>
      </c>
    </row>
    <row r="54" spans="1:12">
      <c r="A54" s="67" t="s">
        <v>79</v>
      </c>
      <c r="B54" s="64">
        <v>0</v>
      </c>
      <c r="C54" s="64">
        <v>-44871051.700000003</v>
      </c>
      <c r="D54" s="64">
        <v>0</v>
      </c>
      <c r="E54" s="64">
        <v>0</v>
      </c>
      <c r="F54" s="64">
        <v>0</v>
      </c>
      <c r="G54" s="64">
        <f t="shared" si="14"/>
        <v>0</v>
      </c>
      <c r="H54" s="64">
        <f t="shared" si="15"/>
        <v>-44871051.700000003</v>
      </c>
      <c r="I54" s="64">
        <f t="shared" si="16"/>
        <v>-44871051.700000003</v>
      </c>
    </row>
    <row r="55" spans="1:12">
      <c r="A55" s="67" t="s">
        <v>80</v>
      </c>
      <c r="B55" s="66">
        <f>SUM(B48:B54)</f>
        <v>560994533.19000006</v>
      </c>
      <c r="C55" s="66">
        <f t="shared" ref="C55:I55" si="17">SUM(C48:C54)</f>
        <v>356743873.20999998</v>
      </c>
      <c r="D55" s="66">
        <f t="shared" si="17"/>
        <v>0</v>
      </c>
      <c r="E55" s="66">
        <f t="shared" si="17"/>
        <v>0</v>
      </c>
      <c r="F55" s="66">
        <f t="shared" si="17"/>
        <v>0</v>
      </c>
      <c r="G55" s="66">
        <f>SUM(G48:G54)</f>
        <v>560994533.19000006</v>
      </c>
      <c r="H55" s="66">
        <f t="shared" si="17"/>
        <v>356743873.20999998</v>
      </c>
      <c r="I55" s="66">
        <f t="shared" si="17"/>
        <v>917738406.39999998</v>
      </c>
      <c r="K55" s="2"/>
    </row>
    <row r="56" spans="1:12">
      <c r="A56" s="68" t="s">
        <v>81</v>
      </c>
      <c r="B56" s="69"/>
      <c r="C56" s="69"/>
      <c r="D56" s="69"/>
      <c r="E56" s="69"/>
      <c r="F56" s="69"/>
      <c r="G56" s="69"/>
      <c r="H56" s="69"/>
      <c r="I56" s="69"/>
      <c r="K56" s="2"/>
    </row>
    <row r="57" spans="1:12">
      <c r="A57" s="67" t="s">
        <v>82</v>
      </c>
      <c r="B57" s="64">
        <v>117642884.45</v>
      </c>
      <c r="C57" s="64">
        <v>0</v>
      </c>
      <c r="D57" s="64">
        <v>0</v>
      </c>
      <c r="E57" s="64">
        <v>0</v>
      </c>
      <c r="F57" s="64">
        <v>0</v>
      </c>
      <c r="G57" s="64">
        <f>B57+E57</f>
        <v>117642884.45</v>
      </c>
      <c r="H57" s="64">
        <f>C57+F57</f>
        <v>0</v>
      </c>
      <c r="I57" s="64">
        <f t="shared" ref="I57" si="18">SUM(G57:H57)</f>
        <v>117642884.45</v>
      </c>
    </row>
    <row r="58" spans="1:12">
      <c r="A58" s="67" t="s">
        <v>83</v>
      </c>
      <c r="B58" s="66">
        <f>SUM(B57)</f>
        <v>117642884.45</v>
      </c>
      <c r="C58" s="66">
        <f t="shared" ref="C58:I58" si="19">SUM(C57)</f>
        <v>0</v>
      </c>
      <c r="D58" s="66">
        <f t="shared" si="19"/>
        <v>0</v>
      </c>
      <c r="E58" s="66">
        <f t="shared" si="19"/>
        <v>0</v>
      </c>
      <c r="F58" s="66">
        <f t="shared" si="19"/>
        <v>0</v>
      </c>
      <c r="G58" s="66">
        <f t="shared" si="19"/>
        <v>117642884.45</v>
      </c>
      <c r="H58" s="66">
        <f t="shared" si="19"/>
        <v>0</v>
      </c>
      <c r="I58" s="66">
        <f t="shared" si="19"/>
        <v>117642884.45</v>
      </c>
    </row>
    <row r="59" spans="1:12">
      <c r="A59" s="68" t="s">
        <v>84</v>
      </c>
      <c r="B59" s="69"/>
      <c r="C59" s="69"/>
      <c r="D59" s="69"/>
      <c r="E59" s="69"/>
      <c r="F59" s="69"/>
      <c r="G59" s="69"/>
      <c r="H59" s="69"/>
      <c r="I59" s="69"/>
    </row>
    <row r="60" spans="1:12">
      <c r="A60" s="67" t="s">
        <v>85</v>
      </c>
      <c r="B60" s="64">
        <v>-73544671.620000005</v>
      </c>
      <c r="C60" s="64">
        <v>0</v>
      </c>
      <c r="D60" s="64">
        <v>0</v>
      </c>
      <c r="E60" s="64">
        <v>0</v>
      </c>
      <c r="F60" s="64">
        <v>0</v>
      </c>
      <c r="G60" s="64">
        <f>B60+E60</f>
        <v>-73544671.620000005</v>
      </c>
      <c r="H60" s="64">
        <f>C60+F60</f>
        <v>0</v>
      </c>
      <c r="I60" s="64">
        <f t="shared" ref="I60" si="20">SUM(G60:H60)</f>
        <v>-73544671.620000005</v>
      </c>
    </row>
    <row r="61" spans="1:12">
      <c r="A61" s="67" t="s">
        <v>86</v>
      </c>
      <c r="B61" s="66">
        <f>SUM(B60)</f>
        <v>-73544671.620000005</v>
      </c>
      <c r="C61" s="66">
        <f t="shared" ref="C61:I61" si="21">SUM(C60)</f>
        <v>0</v>
      </c>
      <c r="D61" s="66">
        <f t="shared" si="21"/>
        <v>0</v>
      </c>
      <c r="E61" s="66">
        <f t="shared" si="21"/>
        <v>0</v>
      </c>
      <c r="F61" s="66">
        <f t="shared" si="21"/>
        <v>0</v>
      </c>
      <c r="G61" s="66">
        <f t="shared" si="21"/>
        <v>-73544671.620000005</v>
      </c>
      <c r="H61" s="66">
        <f t="shared" si="21"/>
        <v>0</v>
      </c>
      <c r="I61" s="66">
        <f t="shared" si="21"/>
        <v>-73544671.620000005</v>
      </c>
    </row>
    <row r="62" spans="1:12">
      <c r="A62" s="63" t="s">
        <v>87</v>
      </c>
      <c r="B62" s="75">
        <f>B46+B55+B58+B61</f>
        <v>806854675.59000003</v>
      </c>
      <c r="C62" s="75">
        <f t="shared" ref="C62:I62" si="22">C46+C55+C58+C61</f>
        <v>356743873.20999998</v>
      </c>
      <c r="D62" s="75">
        <f t="shared" si="22"/>
        <v>0</v>
      </c>
      <c r="E62" s="76">
        <f t="shared" si="22"/>
        <v>0</v>
      </c>
      <c r="F62" s="76">
        <f t="shared" si="22"/>
        <v>0</v>
      </c>
      <c r="G62" s="75">
        <f t="shared" si="22"/>
        <v>806854675.59000003</v>
      </c>
      <c r="H62" s="75">
        <f t="shared" si="22"/>
        <v>356743873.20999998</v>
      </c>
      <c r="I62" s="75">
        <f t="shared" si="22"/>
        <v>1163598548.8000002</v>
      </c>
    </row>
    <row r="63" spans="1:12">
      <c r="A63" s="65"/>
      <c r="B63" s="64"/>
      <c r="C63" s="64"/>
      <c r="D63" s="64"/>
      <c r="E63" s="64"/>
      <c r="F63" s="64"/>
      <c r="G63" s="64"/>
      <c r="H63" s="64"/>
      <c r="I63" s="64"/>
      <c r="L63" s="2"/>
    </row>
    <row r="64" spans="1:12" ht="15" thickBot="1">
      <c r="A64" s="63" t="s">
        <v>88</v>
      </c>
      <c r="B64" s="62">
        <f>B40-B62</f>
        <v>1629355387.8199892</v>
      </c>
      <c r="C64" s="62">
        <f t="shared" ref="C64:I64" si="23">C40-C62</f>
        <v>624142980.8999989</v>
      </c>
      <c r="D64" s="62">
        <f t="shared" si="23"/>
        <v>0</v>
      </c>
      <c r="E64" s="62">
        <f t="shared" si="23"/>
        <v>0</v>
      </c>
      <c r="F64" s="62">
        <f t="shared" si="23"/>
        <v>0</v>
      </c>
      <c r="G64" s="62">
        <f t="shared" si="23"/>
        <v>1629355387.8199892</v>
      </c>
      <c r="H64" s="62">
        <f t="shared" si="23"/>
        <v>624142980.8999989</v>
      </c>
      <c r="I64" s="62">
        <f t="shared" si="23"/>
        <v>2253498368.7199879</v>
      </c>
    </row>
    <row r="65" spans="1:9" ht="15" thickTop="1">
      <c r="A65" s="65"/>
      <c r="B65" s="69"/>
      <c r="C65" s="69"/>
      <c r="D65" s="69"/>
      <c r="E65" s="69"/>
      <c r="F65" s="69"/>
      <c r="G65" s="69"/>
      <c r="H65" s="69"/>
      <c r="I65" s="69"/>
    </row>
    <row r="66" spans="1:9">
      <c r="A66" s="63" t="s">
        <v>89</v>
      </c>
      <c r="B66" s="69"/>
      <c r="C66" s="69"/>
      <c r="D66" s="69"/>
      <c r="E66" s="69"/>
      <c r="F66" s="69"/>
      <c r="G66" s="69"/>
      <c r="H66" s="69"/>
      <c r="I66" s="69"/>
    </row>
    <row r="67" spans="1:9">
      <c r="A67" s="67" t="s">
        <v>90</v>
      </c>
      <c r="B67" s="69"/>
      <c r="C67" s="69"/>
      <c r="D67" s="69"/>
      <c r="E67" s="69"/>
      <c r="F67" s="69"/>
      <c r="G67" s="69"/>
      <c r="H67" s="69"/>
      <c r="I67" s="69"/>
    </row>
    <row r="68" spans="1:9">
      <c r="A68" s="68" t="s">
        <v>91</v>
      </c>
      <c r="B68" s="69"/>
      <c r="C68" s="69"/>
      <c r="D68" s="69"/>
      <c r="E68" s="69"/>
      <c r="F68" s="69"/>
      <c r="G68" s="69"/>
      <c r="H68" s="69"/>
      <c r="I68" s="69"/>
    </row>
    <row r="69" spans="1:9">
      <c r="A69" s="67" t="s">
        <v>92</v>
      </c>
      <c r="B69" s="66">
        <v>1911692.77</v>
      </c>
      <c r="C69" s="66">
        <v>0</v>
      </c>
      <c r="D69" s="66">
        <v>0</v>
      </c>
      <c r="E69" s="66">
        <v>0</v>
      </c>
      <c r="F69" s="66">
        <v>0</v>
      </c>
      <c r="G69" s="66">
        <f t="shared" ref="G69:G132" si="24">B69+E69</f>
        <v>1911692.77</v>
      </c>
      <c r="H69" s="66">
        <f t="shared" ref="H69:H132" si="25">C69+F69</f>
        <v>0</v>
      </c>
      <c r="I69" s="66">
        <f t="shared" ref="I69:I132" si="26">SUM(G69:H69)</f>
        <v>1911692.77</v>
      </c>
    </row>
    <row r="70" spans="1:9">
      <c r="A70" s="67" t="s">
        <v>93</v>
      </c>
      <c r="B70" s="66">
        <v>8765353.6899999995</v>
      </c>
      <c r="C70" s="66">
        <v>0</v>
      </c>
      <c r="D70" s="66">
        <v>0</v>
      </c>
      <c r="E70" s="66">
        <v>0</v>
      </c>
      <c r="F70" s="66">
        <v>0</v>
      </c>
      <c r="G70" s="66">
        <f t="shared" si="24"/>
        <v>8765353.6899999995</v>
      </c>
      <c r="H70" s="66">
        <f t="shared" si="25"/>
        <v>0</v>
      </c>
      <c r="I70" s="66">
        <f t="shared" si="26"/>
        <v>8765353.6899999995</v>
      </c>
    </row>
    <row r="71" spans="1:9">
      <c r="A71" s="67" t="s">
        <v>94</v>
      </c>
      <c r="B71" s="66">
        <v>1881536.1999999899</v>
      </c>
      <c r="C71" s="66">
        <v>0</v>
      </c>
      <c r="D71" s="66">
        <v>0</v>
      </c>
      <c r="E71" s="66">
        <v>0</v>
      </c>
      <c r="F71" s="66">
        <v>0</v>
      </c>
      <c r="G71" s="66">
        <f t="shared" si="24"/>
        <v>1881536.1999999899</v>
      </c>
      <c r="H71" s="66">
        <f t="shared" si="25"/>
        <v>0</v>
      </c>
      <c r="I71" s="66">
        <f t="shared" si="26"/>
        <v>1881536.1999999899</v>
      </c>
    </row>
    <row r="72" spans="1:9">
      <c r="A72" s="67" t="s">
        <v>95</v>
      </c>
      <c r="B72" s="66">
        <v>9337433.9299999997</v>
      </c>
      <c r="C72" s="66">
        <v>0</v>
      </c>
      <c r="D72" s="66">
        <v>0</v>
      </c>
      <c r="E72" s="66">
        <v>0</v>
      </c>
      <c r="F72" s="66">
        <v>0</v>
      </c>
      <c r="G72" s="66">
        <f t="shared" si="24"/>
        <v>9337433.9299999997</v>
      </c>
      <c r="H72" s="66">
        <f t="shared" si="25"/>
        <v>0</v>
      </c>
      <c r="I72" s="66">
        <f t="shared" si="26"/>
        <v>9337433.9299999997</v>
      </c>
    </row>
    <row r="73" spans="1:9">
      <c r="A73" s="67" t="s">
        <v>96</v>
      </c>
      <c r="B73" s="66">
        <v>112768.19</v>
      </c>
      <c r="C73" s="66">
        <v>0</v>
      </c>
      <c r="D73" s="66">
        <v>0</v>
      </c>
      <c r="E73" s="66">
        <v>0</v>
      </c>
      <c r="F73" s="66">
        <v>0</v>
      </c>
      <c r="G73" s="66">
        <f t="shared" si="24"/>
        <v>112768.19</v>
      </c>
      <c r="H73" s="66">
        <f t="shared" si="25"/>
        <v>0</v>
      </c>
      <c r="I73" s="66">
        <f t="shared" si="26"/>
        <v>112768.19</v>
      </c>
    </row>
    <row r="74" spans="1:9">
      <c r="A74" s="67" t="s">
        <v>97</v>
      </c>
      <c r="B74" s="66">
        <v>1690770.51</v>
      </c>
      <c r="C74" s="66">
        <v>0</v>
      </c>
      <c r="D74" s="66">
        <v>0</v>
      </c>
      <c r="E74" s="66">
        <v>0</v>
      </c>
      <c r="F74" s="66">
        <v>0</v>
      </c>
      <c r="G74" s="66">
        <f t="shared" si="24"/>
        <v>1690770.51</v>
      </c>
      <c r="H74" s="66">
        <f t="shared" si="25"/>
        <v>0</v>
      </c>
      <c r="I74" s="66">
        <f t="shared" si="26"/>
        <v>1690770.51</v>
      </c>
    </row>
    <row r="75" spans="1:9">
      <c r="A75" s="67" t="s">
        <v>98</v>
      </c>
      <c r="B75" s="66">
        <v>2753650.45</v>
      </c>
      <c r="C75" s="66">
        <v>0</v>
      </c>
      <c r="D75" s="66">
        <v>0</v>
      </c>
      <c r="E75" s="66">
        <v>0</v>
      </c>
      <c r="F75" s="66">
        <v>0</v>
      </c>
      <c r="G75" s="66">
        <f t="shared" si="24"/>
        <v>2753650.45</v>
      </c>
      <c r="H75" s="66">
        <f t="shared" si="25"/>
        <v>0</v>
      </c>
      <c r="I75" s="66">
        <f t="shared" si="26"/>
        <v>2753650.45</v>
      </c>
    </row>
    <row r="76" spans="1:9">
      <c r="A76" s="67" t="s">
        <v>99</v>
      </c>
      <c r="B76" s="66">
        <v>15853768.75</v>
      </c>
      <c r="C76" s="66">
        <v>0</v>
      </c>
      <c r="D76" s="66">
        <v>0</v>
      </c>
      <c r="E76" s="66">
        <v>0</v>
      </c>
      <c r="F76" s="66">
        <v>0</v>
      </c>
      <c r="G76" s="66">
        <f t="shared" si="24"/>
        <v>15853768.75</v>
      </c>
      <c r="H76" s="66">
        <f t="shared" si="25"/>
        <v>0</v>
      </c>
      <c r="I76" s="66">
        <f t="shared" si="26"/>
        <v>15853768.75</v>
      </c>
    </row>
    <row r="77" spans="1:9">
      <c r="A77" s="67" t="s">
        <v>100</v>
      </c>
      <c r="B77" s="66">
        <v>8890363.8000000007</v>
      </c>
      <c r="C77" s="66">
        <v>0</v>
      </c>
      <c r="D77" s="66">
        <v>0</v>
      </c>
      <c r="E77" s="66">
        <v>0</v>
      </c>
      <c r="F77" s="66">
        <v>0</v>
      </c>
      <c r="G77" s="66">
        <f t="shared" si="24"/>
        <v>8890363.8000000007</v>
      </c>
      <c r="H77" s="66">
        <f t="shared" si="25"/>
        <v>0</v>
      </c>
      <c r="I77" s="66">
        <f t="shared" si="26"/>
        <v>8890363.8000000007</v>
      </c>
    </row>
    <row r="78" spans="1:9">
      <c r="A78" s="67" t="s">
        <v>101</v>
      </c>
      <c r="B78" s="66">
        <v>2830507.9799999902</v>
      </c>
      <c r="C78" s="66">
        <v>0</v>
      </c>
      <c r="D78" s="66">
        <v>0</v>
      </c>
      <c r="E78" s="66">
        <v>0</v>
      </c>
      <c r="F78" s="66">
        <v>0</v>
      </c>
      <c r="G78" s="66">
        <f t="shared" si="24"/>
        <v>2830507.9799999902</v>
      </c>
      <c r="H78" s="66">
        <f t="shared" si="25"/>
        <v>0</v>
      </c>
      <c r="I78" s="66">
        <f t="shared" si="26"/>
        <v>2830507.9799999902</v>
      </c>
    </row>
    <row r="79" spans="1:9">
      <c r="A79" s="67" t="s">
        <v>102</v>
      </c>
      <c r="B79" s="66">
        <v>1883474.16</v>
      </c>
      <c r="C79" s="66">
        <v>0</v>
      </c>
      <c r="D79" s="66">
        <v>0</v>
      </c>
      <c r="E79" s="66">
        <v>0</v>
      </c>
      <c r="F79" s="66">
        <v>0</v>
      </c>
      <c r="G79" s="66">
        <f t="shared" si="24"/>
        <v>1883474.16</v>
      </c>
      <c r="H79" s="66">
        <f t="shared" si="25"/>
        <v>0</v>
      </c>
      <c r="I79" s="66">
        <f t="shared" si="26"/>
        <v>1883474.16</v>
      </c>
    </row>
    <row r="80" spans="1:9">
      <c r="A80" s="67" t="s">
        <v>103</v>
      </c>
      <c r="B80" s="66">
        <v>0</v>
      </c>
      <c r="C80" s="66">
        <v>0</v>
      </c>
      <c r="D80" s="66">
        <v>0</v>
      </c>
      <c r="E80" s="66">
        <v>0</v>
      </c>
      <c r="F80" s="66">
        <v>0</v>
      </c>
      <c r="G80" s="66">
        <f t="shared" si="24"/>
        <v>0</v>
      </c>
      <c r="H80" s="66">
        <f t="shared" si="25"/>
        <v>0</v>
      </c>
      <c r="I80" s="66">
        <f t="shared" si="26"/>
        <v>0</v>
      </c>
    </row>
    <row r="81" spans="1:9">
      <c r="A81" s="67" t="s">
        <v>104</v>
      </c>
      <c r="B81" s="66">
        <v>3219024.0599999898</v>
      </c>
      <c r="C81" s="66">
        <v>0</v>
      </c>
      <c r="D81" s="66">
        <v>0</v>
      </c>
      <c r="E81" s="66">
        <v>0</v>
      </c>
      <c r="F81" s="66">
        <v>0</v>
      </c>
      <c r="G81" s="66">
        <f t="shared" si="24"/>
        <v>3219024.0599999898</v>
      </c>
      <c r="H81" s="66">
        <f t="shared" si="25"/>
        <v>0</v>
      </c>
      <c r="I81" s="66">
        <f t="shared" si="26"/>
        <v>3219024.0599999898</v>
      </c>
    </row>
    <row r="82" spans="1:9">
      <c r="A82" s="67" t="s">
        <v>105</v>
      </c>
      <c r="B82" s="66">
        <v>236504.53</v>
      </c>
      <c r="C82" s="66">
        <v>0</v>
      </c>
      <c r="D82" s="66">
        <v>0</v>
      </c>
      <c r="E82" s="66">
        <v>0</v>
      </c>
      <c r="F82" s="66">
        <v>0</v>
      </c>
      <c r="G82" s="66">
        <f t="shared" si="24"/>
        <v>236504.53</v>
      </c>
      <c r="H82" s="66">
        <f t="shared" si="25"/>
        <v>0</v>
      </c>
      <c r="I82" s="66">
        <f t="shared" si="26"/>
        <v>236504.53</v>
      </c>
    </row>
    <row r="83" spans="1:9">
      <c r="A83" s="67" t="s">
        <v>106</v>
      </c>
      <c r="B83" s="66">
        <v>2630659.48</v>
      </c>
      <c r="C83" s="66">
        <v>0</v>
      </c>
      <c r="D83" s="66">
        <v>0</v>
      </c>
      <c r="E83" s="66">
        <v>0</v>
      </c>
      <c r="F83" s="66">
        <v>0</v>
      </c>
      <c r="G83" s="66">
        <f t="shared" si="24"/>
        <v>2630659.48</v>
      </c>
      <c r="H83" s="66">
        <f t="shared" si="25"/>
        <v>0</v>
      </c>
      <c r="I83" s="66">
        <f t="shared" si="26"/>
        <v>2630659.48</v>
      </c>
    </row>
    <row r="84" spans="1:9">
      <c r="A84" s="67" t="s">
        <v>107</v>
      </c>
      <c r="B84" s="66">
        <v>0</v>
      </c>
      <c r="C84" s="66">
        <v>0</v>
      </c>
      <c r="D84" s="66">
        <v>0</v>
      </c>
      <c r="E84" s="66">
        <v>0</v>
      </c>
      <c r="F84" s="66">
        <v>0</v>
      </c>
      <c r="G84" s="66">
        <f t="shared" si="24"/>
        <v>0</v>
      </c>
      <c r="H84" s="66">
        <f t="shared" si="25"/>
        <v>0</v>
      </c>
      <c r="I84" s="66">
        <f t="shared" si="26"/>
        <v>0</v>
      </c>
    </row>
    <row r="85" spans="1:9">
      <c r="A85" s="67" t="s">
        <v>108</v>
      </c>
      <c r="B85" s="66">
        <v>-33670.32</v>
      </c>
      <c r="C85" s="66">
        <v>0</v>
      </c>
      <c r="D85" s="66">
        <v>0</v>
      </c>
      <c r="E85" s="66">
        <v>0</v>
      </c>
      <c r="F85" s="66">
        <v>0</v>
      </c>
      <c r="G85" s="66">
        <f t="shared" si="24"/>
        <v>-33670.32</v>
      </c>
      <c r="H85" s="66">
        <f t="shared" si="25"/>
        <v>0</v>
      </c>
      <c r="I85" s="66">
        <f t="shared" si="26"/>
        <v>-33670.32</v>
      </c>
    </row>
    <row r="86" spans="1:9">
      <c r="A86" s="67" t="s">
        <v>109</v>
      </c>
      <c r="B86" s="66">
        <v>602118.54</v>
      </c>
      <c r="C86" s="66">
        <v>0</v>
      </c>
      <c r="D86" s="66">
        <v>0</v>
      </c>
      <c r="E86" s="66">
        <v>0</v>
      </c>
      <c r="F86" s="66">
        <v>0</v>
      </c>
      <c r="G86" s="66">
        <f t="shared" si="24"/>
        <v>602118.54</v>
      </c>
      <c r="H86" s="66">
        <f t="shared" si="25"/>
        <v>0</v>
      </c>
      <c r="I86" s="66">
        <f t="shared" si="26"/>
        <v>602118.54</v>
      </c>
    </row>
    <row r="87" spans="1:9">
      <c r="A87" s="67" t="s">
        <v>110</v>
      </c>
      <c r="B87" s="66">
        <v>463846.37</v>
      </c>
      <c r="C87" s="66">
        <v>0</v>
      </c>
      <c r="D87" s="66">
        <v>0</v>
      </c>
      <c r="E87" s="66">
        <v>0</v>
      </c>
      <c r="F87" s="66">
        <v>0</v>
      </c>
      <c r="G87" s="66">
        <f t="shared" si="24"/>
        <v>463846.37</v>
      </c>
      <c r="H87" s="66">
        <f t="shared" si="25"/>
        <v>0</v>
      </c>
      <c r="I87" s="66">
        <f t="shared" si="26"/>
        <v>463846.37</v>
      </c>
    </row>
    <row r="88" spans="1:9">
      <c r="A88" s="67" t="s">
        <v>111</v>
      </c>
      <c r="B88" s="66">
        <v>1142420.99999999</v>
      </c>
      <c r="C88" s="66">
        <v>0</v>
      </c>
      <c r="D88" s="66">
        <v>0</v>
      </c>
      <c r="E88" s="66">
        <v>0</v>
      </c>
      <c r="F88" s="66">
        <v>0</v>
      </c>
      <c r="G88" s="66">
        <f t="shared" si="24"/>
        <v>1142420.99999999</v>
      </c>
      <c r="H88" s="66">
        <f t="shared" si="25"/>
        <v>0</v>
      </c>
      <c r="I88" s="66">
        <f t="shared" si="26"/>
        <v>1142420.99999999</v>
      </c>
    </row>
    <row r="89" spans="1:9">
      <c r="A89" s="67" t="s">
        <v>112</v>
      </c>
      <c r="B89" s="66">
        <v>4790447.3799999896</v>
      </c>
      <c r="C89" s="66">
        <v>0</v>
      </c>
      <c r="D89" s="66">
        <v>0</v>
      </c>
      <c r="E89" s="66">
        <v>0</v>
      </c>
      <c r="F89" s="66">
        <v>0</v>
      </c>
      <c r="G89" s="66">
        <f t="shared" si="24"/>
        <v>4790447.3799999896</v>
      </c>
      <c r="H89" s="66">
        <f t="shared" si="25"/>
        <v>0</v>
      </c>
      <c r="I89" s="66">
        <f t="shared" si="26"/>
        <v>4790447.3799999896</v>
      </c>
    </row>
    <row r="90" spans="1:9">
      <c r="A90" s="67" t="s">
        <v>113</v>
      </c>
      <c r="B90" s="66">
        <v>3627354.53</v>
      </c>
      <c r="C90" s="66">
        <v>0</v>
      </c>
      <c r="D90" s="66">
        <v>0</v>
      </c>
      <c r="E90" s="66">
        <v>0</v>
      </c>
      <c r="F90" s="66">
        <v>0</v>
      </c>
      <c r="G90" s="66">
        <f t="shared" si="24"/>
        <v>3627354.53</v>
      </c>
      <c r="H90" s="66">
        <f t="shared" si="25"/>
        <v>0</v>
      </c>
      <c r="I90" s="66">
        <f t="shared" si="26"/>
        <v>3627354.53</v>
      </c>
    </row>
    <row r="91" spans="1:9">
      <c r="A91" s="67" t="s">
        <v>114</v>
      </c>
      <c r="B91" s="66">
        <v>10037572.609999999</v>
      </c>
      <c r="C91" s="66">
        <v>0</v>
      </c>
      <c r="D91" s="66">
        <v>0</v>
      </c>
      <c r="E91" s="66">
        <v>0</v>
      </c>
      <c r="F91" s="66">
        <v>0</v>
      </c>
      <c r="G91" s="66">
        <f t="shared" si="24"/>
        <v>10037572.609999999</v>
      </c>
      <c r="H91" s="66">
        <f t="shared" si="25"/>
        <v>0</v>
      </c>
      <c r="I91" s="66">
        <f t="shared" si="26"/>
        <v>10037572.609999999</v>
      </c>
    </row>
    <row r="92" spans="1:9">
      <c r="A92" s="67" t="s">
        <v>115</v>
      </c>
      <c r="B92" s="66">
        <v>4956905.24</v>
      </c>
      <c r="C92" s="66">
        <v>0</v>
      </c>
      <c r="D92" s="66">
        <v>0</v>
      </c>
      <c r="E92" s="66">
        <v>0</v>
      </c>
      <c r="F92" s="66">
        <v>0</v>
      </c>
      <c r="G92" s="66">
        <f t="shared" si="24"/>
        <v>4956905.24</v>
      </c>
      <c r="H92" s="66">
        <f t="shared" si="25"/>
        <v>0</v>
      </c>
      <c r="I92" s="66">
        <f t="shared" si="26"/>
        <v>4956905.24</v>
      </c>
    </row>
    <row r="93" spans="1:9">
      <c r="A93" s="67" t="s">
        <v>116</v>
      </c>
      <c r="B93" s="66">
        <v>6117042.4000000004</v>
      </c>
      <c r="C93" s="66">
        <v>0</v>
      </c>
      <c r="D93" s="66">
        <v>0</v>
      </c>
      <c r="E93" s="66">
        <v>0</v>
      </c>
      <c r="F93" s="66">
        <v>0</v>
      </c>
      <c r="G93" s="66">
        <f t="shared" si="24"/>
        <v>6117042.4000000004</v>
      </c>
      <c r="H93" s="66">
        <f t="shared" si="25"/>
        <v>0</v>
      </c>
      <c r="I93" s="66">
        <f t="shared" si="26"/>
        <v>6117042.4000000004</v>
      </c>
    </row>
    <row r="94" spans="1:9">
      <c r="A94" s="67" t="s">
        <v>117</v>
      </c>
      <c r="B94" s="66">
        <v>812905.02999999898</v>
      </c>
      <c r="C94" s="66">
        <v>0</v>
      </c>
      <c r="D94" s="66">
        <v>0</v>
      </c>
      <c r="E94" s="66">
        <v>0</v>
      </c>
      <c r="F94" s="66">
        <v>0</v>
      </c>
      <c r="G94" s="66">
        <f t="shared" si="24"/>
        <v>812905.02999999898</v>
      </c>
      <c r="H94" s="66">
        <f t="shared" si="25"/>
        <v>0</v>
      </c>
      <c r="I94" s="66">
        <f t="shared" si="26"/>
        <v>812905.02999999898</v>
      </c>
    </row>
    <row r="95" spans="1:9">
      <c r="A95" s="67" t="s">
        <v>118</v>
      </c>
      <c r="B95" s="66">
        <v>710202.549999999</v>
      </c>
      <c r="C95" s="66">
        <v>0</v>
      </c>
      <c r="D95" s="66">
        <v>0</v>
      </c>
      <c r="E95" s="66">
        <v>0</v>
      </c>
      <c r="F95" s="66">
        <v>0</v>
      </c>
      <c r="G95" s="66">
        <f t="shared" si="24"/>
        <v>710202.549999999</v>
      </c>
      <c r="H95" s="66">
        <f t="shared" si="25"/>
        <v>0</v>
      </c>
      <c r="I95" s="66">
        <f t="shared" si="26"/>
        <v>710202.549999999</v>
      </c>
    </row>
    <row r="96" spans="1:9">
      <c r="A96" s="67" t="s">
        <v>119</v>
      </c>
      <c r="B96" s="66">
        <v>29225877.140000001</v>
      </c>
      <c r="C96" s="66">
        <v>0</v>
      </c>
      <c r="D96" s="66">
        <v>0</v>
      </c>
      <c r="E96" s="66">
        <v>0</v>
      </c>
      <c r="F96" s="66">
        <v>0</v>
      </c>
      <c r="G96" s="66">
        <f t="shared" si="24"/>
        <v>29225877.140000001</v>
      </c>
      <c r="H96" s="66">
        <f t="shared" si="25"/>
        <v>0</v>
      </c>
      <c r="I96" s="66">
        <f t="shared" si="26"/>
        <v>29225877.140000001</v>
      </c>
    </row>
    <row r="97" spans="1:9">
      <c r="A97" s="67" t="s">
        <v>120</v>
      </c>
      <c r="B97" s="66">
        <v>1523573.06</v>
      </c>
      <c r="C97" s="66">
        <v>0</v>
      </c>
      <c r="D97" s="66">
        <v>0</v>
      </c>
      <c r="E97" s="66">
        <v>0</v>
      </c>
      <c r="F97" s="66">
        <v>0</v>
      </c>
      <c r="G97" s="66">
        <f t="shared" si="24"/>
        <v>1523573.06</v>
      </c>
      <c r="H97" s="66">
        <f t="shared" si="25"/>
        <v>0</v>
      </c>
      <c r="I97" s="66">
        <f t="shared" si="26"/>
        <v>1523573.06</v>
      </c>
    </row>
    <row r="98" spans="1:9">
      <c r="A98" s="67" t="s">
        <v>121</v>
      </c>
      <c r="B98" s="66">
        <v>83883.66</v>
      </c>
      <c r="C98" s="66">
        <v>0</v>
      </c>
      <c r="D98" s="66">
        <v>0</v>
      </c>
      <c r="E98" s="66">
        <v>0</v>
      </c>
      <c r="F98" s="66">
        <v>0</v>
      </c>
      <c r="G98" s="66">
        <f t="shared" si="24"/>
        <v>83883.66</v>
      </c>
      <c r="H98" s="66">
        <f t="shared" si="25"/>
        <v>0</v>
      </c>
      <c r="I98" s="66">
        <f t="shared" si="26"/>
        <v>83883.66</v>
      </c>
    </row>
    <row r="99" spans="1:9">
      <c r="A99" s="67" t="s">
        <v>122</v>
      </c>
      <c r="B99" s="66">
        <v>0</v>
      </c>
      <c r="C99" s="66">
        <v>0</v>
      </c>
      <c r="D99" s="66">
        <v>0</v>
      </c>
      <c r="E99" s="66">
        <v>0</v>
      </c>
      <c r="F99" s="66">
        <v>0</v>
      </c>
      <c r="G99" s="66">
        <f t="shared" si="24"/>
        <v>0</v>
      </c>
      <c r="H99" s="66">
        <f t="shared" si="25"/>
        <v>0</v>
      </c>
      <c r="I99" s="66">
        <f t="shared" si="26"/>
        <v>0</v>
      </c>
    </row>
    <row r="100" spans="1:9">
      <c r="A100" s="67" t="s">
        <v>123</v>
      </c>
      <c r="B100" s="66">
        <v>0</v>
      </c>
      <c r="C100" s="66">
        <v>153022.25</v>
      </c>
      <c r="D100" s="66">
        <v>0</v>
      </c>
      <c r="E100" s="66">
        <v>0</v>
      </c>
      <c r="F100" s="66">
        <v>0</v>
      </c>
      <c r="G100" s="66">
        <f t="shared" si="24"/>
        <v>0</v>
      </c>
      <c r="H100" s="66">
        <f t="shared" si="25"/>
        <v>153022.25</v>
      </c>
      <c r="I100" s="66">
        <f t="shared" si="26"/>
        <v>153022.25</v>
      </c>
    </row>
    <row r="101" spans="1:9">
      <c r="A101" s="67" t="s">
        <v>124</v>
      </c>
      <c r="B101" s="66">
        <v>0</v>
      </c>
      <c r="C101" s="66">
        <v>0</v>
      </c>
      <c r="D101" s="66">
        <v>0</v>
      </c>
      <c r="E101" s="66">
        <v>0</v>
      </c>
      <c r="F101" s="66">
        <v>0</v>
      </c>
      <c r="G101" s="66">
        <f t="shared" si="24"/>
        <v>0</v>
      </c>
      <c r="H101" s="66">
        <f t="shared" si="25"/>
        <v>0</v>
      </c>
      <c r="I101" s="66">
        <f t="shared" si="26"/>
        <v>0</v>
      </c>
    </row>
    <row r="102" spans="1:9">
      <c r="A102" s="67" t="s">
        <v>125</v>
      </c>
      <c r="B102" s="66">
        <v>0</v>
      </c>
      <c r="C102" s="66">
        <v>0</v>
      </c>
      <c r="D102" s="66">
        <v>0</v>
      </c>
      <c r="E102" s="66">
        <v>0</v>
      </c>
      <c r="F102" s="66">
        <v>0</v>
      </c>
      <c r="G102" s="66">
        <f t="shared" si="24"/>
        <v>0</v>
      </c>
      <c r="H102" s="66">
        <f t="shared" si="25"/>
        <v>0</v>
      </c>
      <c r="I102" s="66">
        <f t="shared" si="26"/>
        <v>0</v>
      </c>
    </row>
    <row r="103" spans="1:9">
      <c r="A103" s="67" t="s">
        <v>126</v>
      </c>
      <c r="B103" s="66">
        <v>0</v>
      </c>
      <c r="C103" s="66">
        <v>0</v>
      </c>
      <c r="D103" s="66">
        <v>0</v>
      </c>
      <c r="E103" s="66">
        <v>0</v>
      </c>
      <c r="F103" s="66">
        <v>0</v>
      </c>
      <c r="G103" s="66">
        <f t="shared" si="24"/>
        <v>0</v>
      </c>
      <c r="H103" s="66">
        <f t="shared" si="25"/>
        <v>0</v>
      </c>
      <c r="I103" s="66">
        <f t="shared" si="26"/>
        <v>0</v>
      </c>
    </row>
    <row r="104" spans="1:9">
      <c r="A104" s="67" t="s">
        <v>127</v>
      </c>
      <c r="B104" s="66">
        <v>0</v>
      </c>
      <c r="C104" s="66">
        <v>186745.06</v>
      </c>
      <c r="D104" s="66">
        <v>0</v>
      </c>
      <c r="E104" s="66">
        <v>0</v>
      </c>
      <c r="F104" s="66">
        <v>0</v>
      </c>
      <c r="G104" s="66">
        <f t="shared" si="24"/>
        <v>0</v>
      </c>
      <c r="H104" s="66">
        <f t="shared" si="25"/>
        <v>186745.06</v>
      </c>
      <c r="I104" s="66">
        <f t="shared" si="26"/>
        <v>186745.06</v>
      </c>
    </row>
    <row r="105" spans="1:9">
      <c r="A105" s="67" t="s">
        <v>128</v>
      </c>
      <c r="B105" s="66">
        <v>0</v>
      </c>
      <c r="C105" s="66">
        <v>45899.44</v>
      </c>
      <c r="D105" s="66">
        <v>0</v>
      </c>
      <c r="E105" s="66">
        <v>0</v>
      </c>
      <c r="F105" s="66">
        <v>0</v>
      </c>
      <c r="G105" s="66">
        <f t="shared" si="24"/>
        <v>0</v>
      </c>
      <c r="H105" s="66">
        <f t="shared" si="25"/>
        <v>45899.44</v>
      </c>
      <c r="I105" s="66">
        <f t="shared" si="26"/>
        <v>45899.44</v>
      </c>
    </row>
    <row r="106" spans="1:9">
      <c r="A106" s="67" t="s">
        <v>129</v>
      </c>
      <c r="B106" s="66">
        <v>0</v>
      </c>
      <c r="C106" s="66">
        <v>1554704.51999999</v>
      </c>
      <c r="D106" s="66">
        <v>0</v>
      </c>
      <c r="E106" s="66">
        <v>0</v>
      </c>
      <c r="F106" s="66">
        <v>0</v>
      </c>
      <c r="G106" s="66">
        <f t="shared" si="24"/>
        <v>0</v>
      </c>
      <c r="H106" s="66">
        <f t="shared" si="25"/>
        <v>1554704.51999999</v>
      </c>
      <c r="I106" s="66">
        <f t="shared" si="26"/>
        <v>1554704.51999999</v>
      </c>
    </row>
    <row r="107" spans="1:9">
      <c r="A107" s="67" t="s">
        <v>130</v>
      </c>
      <c r="B107" s="66">
        <v>0</v>
      </c>
      <c r="C107" s="66">
        <v>-57960.61</v>
      </c>
      <c r="D107" s="66">
        <v>0</v>
      </c>
      <c r="E107" s="66">
        <v>0</v>
      </c>
      <c r="F107" s="66">
        <v>0</v>
      </c>
      <c r="G107" s="66">
        <f t="shared" si="24"/>
        <v>0</v>
      </c>
      <c r="H107" s="66">
        <f t="shared" si="25"/>
        <v>-57960.61</v>
      </c>
      <c r="I107" s="66">
        <f t="shared" si="26"/>
        <v>-57960.61</v>
      </c>
    </row>
    <row r="108" spans="1:9">
      <c r="A108" s="67" t="s">
        <v>131</v>
      </c>
      <c r="B108" s="66">
        <v>0</v>
      </c>
      <c r="C108" s="66">
        <v>259594.44999999899</v>
      </c>
      <c r="D108" s="66">
        <v>0</v>
      </c>
      <c r="E108" s="66">
        <v>0</v>
      </c>
      <c r="F108" s="66">
        <v>0</v>
      </c>
      <c r="G108" s="66">
        <f t="shared" si="24"/>
        <v>0</v>
      </c>
      <c r="H108" s="66">
        <f t="shared" si="25"/>
        <v>259594.44999999899</v>
      </c>
      <c r="I108" s="66">
        <f t="shared" si="26"/>
        <v>259594.44999999899</v>
      </c>
    </row>
    <row r="109" spans="1:9">
      <c r="A109" s="67" t="s">
        <v>132</v>
      </c>
      <c r="B109" s="66">
        <v>0</v>
      </c>
      <c r="C109" s="66">
        <v>163270.87</v>
      </c>
      <c r="D109" s="66">
        <v>0</v>
      </c>
      <c r="E109" s="66">
        <v>0</v>
      </c>
      <c r="F109" s="66">
        <v>0</v>
      </c>
      <c r="G109" s="66">
        <f t="shared" si="24"/>
        <v>0</v>
      </c>
      <c r="H109" s="66">
        <f t="shared" si="25"/>
        <v>163270.87</v>
      </c>
      <c r="I109" s="66">
        <f t="shared" si="26"/>
        <v>163270.87</v>
      </c>
    </row>
    <row r="110" spans="1:9">
      <c r="A110" s="67" t="s">
        <v>133</v>
      </c>
      <c r="B110" s="66">
        <v>0</v>
      </c>
      <c r="C110" s="66">
        <v>0</v>
      </c>
      <c r="D110" s="66">
        <v>0</v>
      </c>
      <c r="E110" s="66">
        <v>0</v>
      </c>
      <c r="F110" s="66">
        <v>0</v>
      </c>
      <c r="G110" s="66">
        <f t="shared" si="24"/>
        <v>0</v>
      </c>
      <c r="H110" s="66">
        <f t="shared" si="25"/>
        <v>0</v>
      </c>
      <c r="I110" s="66">
        <f t="shared" si="26"/>
        <v>0</v>
      </c>
    </row>
    <row r="111" spans="1:9">
      <c r="A111" s="67" t="s">
        <v>134</v>
      </c>
      <c r="B111" s="66">
        <v>0</v>
      </c>
      <c r="C111" s="66">
        <v>24388.9</v>
      </c>
      <c r="D111" s="66">
        <v>0</v>
      </c>
      <c r="E111" s="66">
        <v>0</v>
      </c>
      <c r="F111" s="66">
        <v>0</v>
      </c>
      <c r="G111" s="66">
        <f t="shared" si="24"/>
        <v>0</v>
      </c>
      <c r="H111" s="66">
        <f t="shared" si="25"/>
        <v>24388.9</v>
      </c>
      <c r="I111" s="66">
        <f t="shared" si="26"/>
        <v>24388.9</v>
      </c>
    </row>
    <row r="112" spans="1:9">
      <c r="A112" s="67" t="s">
        <v>135</v>
      </c>
      <c r="B112" s="66">
        <v>0</v>
      </c>
      <c r="C112" s="66">
        <v>30476.209999999901</v>
      </c>
      <c r="D112" s="66">
        <v>0</v>
      </c>
      <c r="E112" s="66">
        <v>0</v>
      </c>
      <c r="F112" s="66">
        <v>0</v>
      </c>
      <c r="G112" s="66">
        <f t="shared" si="24"/>
        <v>0</v>
      </c>
      <c r="H112" s="66">
        <f t="shared" si="25"/>
        <v>30476.209999999901</v>
      </c>
      <c r="I112" s="66">
        <f t="shared" si="26"/>
        <v>30476.209999999901</v>
      </c>
    </row>
    <row r="113" spans="1:9">
      <c r="A113" s="67" t="s">
        <v>136</v>
      </c>
      <c r="B113" s="66">
        <v>0</v>
      </c>
      <c r="C113" s="66">
        <v>256438.08999999901</v>
      </c>
      <c r="D113" s="66">
        <v>0</v>
      </c>
      <c r="E113" s="66">
        <v>0</v>
      </c>
      <c r="F113" s="66">
        <v>0</v>
      </c>
      <c r="G113" s="66">
        <f t="shared" si="24"/>
        <v>0</v>
      </c>
      <c r="H113" s="66">
        <f t="shared" si="25"/>
        <v>256438.08999999901</v>
      </c>
      <c r="I113" s="66">
        <f t="shared" si="26"/>
        <v>256438.08999999901</v>
      </c>
    </row>
    <row r="114" spans="1:9">
      <c r="A114" s="67" t="s">
        <v>137</v>
      </c>
      <c r="B114" s="66">
        <v>0</v>
      </c>
      <c r="C114" s="66">
        <v>30173.6499999999</v>
      </c>
      <c r="D114" s="66">
        <v>0</v>
      </c>
      <c r="E114" s="66">
        <v>0</v>
      </c>
      <c r="F114" s="66">
        <v>0</v>
      </c>
      <c r="G114" s="66">
        <f t="shared" si="24"/>
        <v>0</v>
      </c>
      <c r="H114" s="66">
        <f t="shared" si="25"/>
        <v>30173.6499999999</v>
      </c>
      <c r="I114" s="66">
        <f t="shared" si="26"/>
        <v>30173.6499999999</v>
      </c>
    </row>
    <row r="115" spans="1:9">
      <c r="A115" s="67" t="s">
        <v>138</v>
      </c>
      <c r="B115" s="66">
        <v>0</v>
      </c>
      <c r="C115" s="66">
        <v>52524.42</v>
      </c>
      <c r="D115" s="66">
        <v>0</v>
      </c>
      <c r="E115" s="66">
        <v>0</v>
      </c>
      <c r="F115" s="66">
        <v>0</v>
      </c>
      <c r="G115" s="66">
        <f t="shared" si="24"/>
        <v>0</v>
      </c>
      <c r="H115" s="66">
        <f t="shared" si="25"/>
        <v>52524.42</v>
      </c>
      <c r="I115" s="66">
        <f t="shared" si="26"/>
        <v>52524.42</v>
      </c>
    </row>
    <row r="116" spans="1:9">
      <c r="A116" s="67" t="s">
        <v>139</v>
      </c>
      <c r="B116" s="66">
        <v>0</v>
      </c>
      <c r="C116" s="66">
        <v>0</v>
      </c>
      <c r="D116" s="66">
        <v>0</v>
      </c>
      <c r="E116" s="66">
        <v>0</v>
      </c>
      <c r="F116" s="66">
        <v>0</v>
      </c>
      <c r="G116" s="66">
        <f t="shared" si="24"/>
        <v>0</v>
      </c>
      <c r="H116" s="66">
        <f t="shared" si="25"/>
        <v>0</v>
      </c>
      <c r="I116" s="66">
        <f t="shared" si="26"/>
        <v>0</v>
      </c>
    </row>
    <row r="117" spans="1:9">
      <c r="A117" s="67" t="s">
        <v>140</v>
      </c>
      <c r="B117" s="66">
        <v>0</v>
      </c>
      <c r="C117" s="66">
        <v>0</v>
      </c>
      <c r="D117" s="66">
        <v>0</v>
      </c>
      <c r="E117" s="66">
        <v>0</v>
      </c>
      <c r="F117" s="66">
        <v>0</v>
      </c>
      <c r="G117" s="66">
        <f t="shared" si="24"/>
        <v>0</v>
      </c>
      <c r="H117" s="66">
        <f t="shared" si="25"/>
        <v>0</v>
      </c>
      <c r="I117" s="66">
        <f t="shared" si="26"/>
        <v>0</v>
      </c>
    </row>
    <row r="118" spans="1:9">
      <c r="A118" s="67" t="s">
        <v>141</v>
      </c>
      <c r="B118" s="66">
        <v>0</v>
      </c>
      <c r="C118" s="66">
        <v>112573.8</v>
      </c>
      <c r="D118" s="66">
        <v>0</v>
      </c>
      <c r="E118" s="66">
        <v>0</v>
      </c>
      <c r="F118" s="66">
        <v>0</v>
      </c>
      <c r="G118" s="66">
        <f t="shared" si="24"/>
        <v>0</v>
      </c>
      <c r="H118" s="66">
        <f t="shared" si="25"/>
        <v>112573.8</v>
      </c>
      <c r="I118" s="66">
        <f t="shared" si="26"/>
        <v>112573.8</v>
      </c>
    </row>
    <row r="119" spans="1:9">
      <c r="A119" s="67" t="s">
        <v>142</v>
      </c>
      <c r="B119" s="66">
        <v>0</v>
      </c>
      <c r="C119" s="66">
        <v>20849.7</v>
      </c>
      <c r="D119" s="66">
        <v>0</v>
      </c>
      <c r="E119" s="66">
        <v>0</v>
      </c>
      <c r="F119" s="66">
        <v>0</v>
      </c>
      <c r="G119" s="66">
        <f t="shared" si="24"/>
        <v>0</v>
      </c>
      <c r="H119" s="66">
        <f t="shared" si="25"/>
        <v>20849.7</v>
      </c>
      <c r="I119" s="66">
        <f t="shared" si="26"/>
        <v>20849.7</v>
      </c>
    </row>
    <row r="120" spans="1:9">
      <c r="A120" s="67" t="s">
        <v>143</v>
      </c>
      <c r="B120" s="66">
        <v>0</v>
      </c>
      <c r="C120" s="66">
        <v>0</v>
      </c>
      <c r="D120" s="66">
        <v>0</v>
      </c>
      <c r="E120" s="66">
        <v>0</v>
      </c>
      <c r="F120" s="66">
        <v>0</v>
      </c>
      <c r="G120" s="66">
        <f t="shared" si="24"/>
        <v>0</v>
      </c>
      <c r="H120" s="66">
        <f t="shared" si="25"/>
        <v>0</v>
      </c>
      <c r="I120" s="66">
        <f t="shared" si="26"/>
        <v>0</v>
      </c>
    </row>
    <row r="121" spans="1:9">
      <c r="A121" s="67" t="s">
        <v>144</v>
      </c>
      <c r="B121" s="66">
        <v>0</v>
      </c>
      <c r="C121" s="66">
        <v>139608.93</v>
      </c>
      <c r="D121" s="66">
        <v>0</v>
      </c>
      <c r="E121" s="66">
        <v>0</v>
      </c>
      <c r="F121" s="66">
        <v>0</v>
      </c>
      <c r="G121" s="66">
        <f t="shared" si="24"/>
        <v>0</v>
      </c>
      <c r="H121" s="66">
        <f t="shared" si="25"/>
        <v>139608.93</v>
      </c>
      <c r="I121" s="66">
        <f t="shared" si="26"/>
        <v>139608.93</v>
      </c>
    </row>
    <row r="122" spans="1:9">
      <c r="A122" s="67" t="s">
        <v>145</v>
      </c>
      <c r="B122" s="66">
        <v>0</v>
      </c>
      <c r="C122" s="66">
        <v>33091.97</v>
      </c>
      <c r="D122" s="66">
        <v>0</v>
      </c>
      <c r="E122" s="66">
        <v>0</v>
      </c>
      <c r="F122" s="66">
        <v>0</v>
      </c>
      <c r="G122" s="66">
        <f t="shared" si="24"/>
        <v>0</v>
      </c>
      <c r="H122" s="66">
        <f t="shared" si="25"/>
        <v>33091.97</v>
      </c>
      <c r="I122" s="66">
        <f t="shared" si="26"/>
        <v>33091.97</v>
      </c>
    </row>
    <row r="123" spans="1:9">
      <c r="A123" s="67" t="s">
        <v>146</v>
      </c>
      <c r="B123" s="66">
        <v>0</v>
      </c>
      <c r="C123" s="66">
        <v>112843.91</v>
      </c>
      <c r="D123" s="66">
        <v>0</v>
      </c>
      <c r="E123" s="66">
        <v>0</v>
      </c>
      <c r="F123" s="66">
        <v>0</v>
      </c>
      <c r="G123" s="66">
        <f t="shared" si="24"/>
        <v>0</v>
      </c>
      <c r="H123" s="66">
        <f t="shared" si="25"/>
        <v>112843.91</v>
      </c>
      <c r="I123" s="66">
        <f t="shared" si="26"/>
        <v>112843.91</v>
      </c>
    </row>
    <row r="124" spans="1:9">
      <c r="A124" s="67" t="s">
        <v>147</v>
      </c>
      <c r="B124" s="66">
        <v>0</v>
      </c>
      <c r="C124" s="66">
        <v>20181.5</v>
      </c>
      <c r="D124" s="66">
        <v>0</v>
      </c>
      <c r="E124" s="66">
        <v>0</v>
      </c>
      <c r="F124" s="66">
        <v>0</v>
      </c>
      <c r="G124" s="66">
        <f t="shared" si="24"/>
        <v>0</v>
      </c>
      <c r="H124" s="66">
        <f t="shared" si="25"/>
        <v>20181.5</v>
      </c>
      <c r="I124" s="66">
        <f t="shared" si="26"/>
        <v>20181.5</v>
      </c>
    </row>
    <row r="125" spans="1:9">
      <c r="A125" s="67" t="s">
        <v>148</v>
      </c>
      <c r="B125" s="66">
        <v>0</v>
      </c>
      <c r="C125" s="66">
        <v>310363.88999999902</v>
      </c>
      <c r="D125" s="66">
        <v>0</v>
      </c>
      <c r="E125" s="66">
        <v>0</v>
      </c>
      <c r="F125" s="66">
        <v>0</v>
      </c>
      <c r="G125" s="66">
        <f t="shared" si="24"/>
        <v>0</v>
      </c>
      <c r="H125" s="66">
        <f t="shared" si="25"/>
        <v>310363.88999999902</v>
      </c>
      <c r="I125" s="66">
        <f t="shared" si="26"/>
        <v>310363.88999999902</v>
      </c>
    </row>
    <row r="126" spans="1:9">
      <c r="A126" s="67" t="s">
        <v>149</v>
      </c>
      <c r="B126" s="66">
        <v>0</v>
      </c>
      <c r="C126" s="66">
        <v>0</v>
      </c>
      <c r="D126" s="66">
        <v>0</v>
      </c>
      <c r="E126" s="66">
        <v>0</v>
      </c>
      <c r="F126" s="66">
        <v>0</v>
      </c>
      <c r="G126" s="66">
        <f t="shared" si="24"/>
        <v>0</v>
      </c>
      <c r="H126" s="66">
        <f t="shared" si="25"/>
        <v>0</v>
      </c>
      <c r="I126" s="66">
        <f t="shared" si="26"/>
        <v>0</v>
      </c>
    </row>
    <row r="127" spans="1:9">
      <c r="A127" s="67" t="s">
        <v>150</v>
      </c>
      <c r="B127" s="66">
        <v>0</v>
      </c>
      <c r="C127" s="66">
        <v>34171.53</v>
      </c>
      <c r="D127" s="66">
        <v>0</v>
      </c>
      <c r="E127" s="66">
        <v>0</v>
      </c>
      <c r="F127" s="66">
        <v>0</v>
      </c>
      <c r="G127" s="66">
        <f t="shared" si="24"/>
        <v>0</v>
      </c>
      <c r="H127" s="66">
        <f t="shared" si="25"/>
        <v>34171.53</v>
      </c>
      <c r="I127" s="66">
        <f t="shared" si="26"/>
        <v>34171.53</v>
      </c>
    </row>
    <row r="128" spans="1:9">
      <c r="A128" s="67" t="s">
        <v>151</v>
      </c>
      <c r="B128" s="66">
        <v>0</v>
      </c>
      <c r="C128" s="66">
        <v>13301.34</v>
      </c>
      <c r="D128" s="66">
        <v>0</v>
      </c>
      <c r="E128" s="66">
        <v>0</v>
      </c>
      <c r="F128" s="66">
        <v>0</v>
      </c>
      <c r="G128" s="66">
        <f t="shared" si="24"/>
        <v>0</v>
      </c>
      <c r="H128" s="66">
        <f t="shared" si="25"/>
        <v>13301.34</v>
      </c>
      <c r="I128" s="66">
        <f t="shared" si="26"/>
        <v>13301.34</v>
      </c>
    </row>
    <row r="129" spans="1:9">
      <c r="A129" s="67" t="s">
        <v>152</v>
      </c>
      <c r="B129" s="66">
        <v>0</v>
      </c>
      <c r="C129" s="66">
        <v>553015.57999999996</v>
      </c>
      <c r="D129" s="66">
        <v>0</v>
      </c>
      <c r="E129" s="66">
        <v>0</v>
      </c>
      <c r="F129" s="66">
        <v>0</v>
      </c>
      <c r="G129" s="66">
        <f t="shared" si="24"/>
        <v>0</v>
      </c>
      <c r="H129" s="66">
        <f t="shared" si="25"/>
        <v>553015.57999999996</v>
      </c>
      <c r="I129" s="66">
        <f t="shared" si="26"/>
        <v>553015.57999999996</v>
      </c>
    </row>
    <row r="130" spans="1:9">
      <c r="A130" s="67" t="s">
        <v>153</v>
      </c>
      <c r="B130" s="66">
        <v>0</v>
      </c>
      <c r="C130" s="66">
        <v>0</v>
      </c>
      <c r="D130" s="66">
        <v>0</v>
      </c>
      <c r="E130" s="66">
        <v>0</v>
      </c>
      <c r="F130" s="66">
        <v>0</v>
      </c>
      <c r="G130" s="66">
        <f t="shared" si="24"/>
        <v>0</v>
      </c>
      <c r="H130" s="66">
        <f t="shared" si="25"/>
        <v>0</v>
      </c>
      <c r="I130" s="66">
        <f t="shared" si="26"/>
        <v>0</v>
      </c>
    </row>
    <row r="131" spans="1:9">
      <c r="A131" s="67" t="s">
        <v>154</v>
      </c>
      <c r="B131" s="66">
        <v>0</v>
      </c>
      <c r="C131" s="66">
        <v>0</v>
      </c>
      <c r="D131" s="66">
        <v>0</v>
      </c>
      <c r="E131" s="66">
        <v>0</v>
      </c>
      <c r="F131" s="66">
        <v>0</v>
      </c>
      <c r="G131" s="66">
        <f t="shared" si="24"/>
        <v>0</v>
      </c>
      <c r="H131" s="66">
        <f t="shared" si="25"/>
        <v>0</v>
      </c>
      <c r="I131" s="66">
        <f t="shared" si="26"/>
        <v>0</v>
      </c>
    </row>
    <row r="132" spans="1:9">
      <c r="A132" s="67" t="s">
        <v>155</v>
      </c>
      <c r="B132" s="66">
        <v>0</v>
      </c>
      <c r="C132" s="66">
        <v>0</v>
      </c>
      <c r="D132" s="66">
        <v>0</v>
      </c>
      <c r="E132" s="66">
        <v>0</v>
      </c>
      <c r="F132" s="66">
        <v>0</v>
      </c>
      <c r="G132" s="66">
        <f t="shared" si="24"/>
        <v>0</v>
      </c>
      <c r="H132" s="66">
        <f t="shared" si="25"/>
        <v>0</v>
      </c>
      <c r="I132" s="66">
        <f t="shared" si="26"/>
        <v>0</v>
      </c>
    </row>
    <row r="133" spans="1:9">
      <c r="A133" s="67" t="s">
        <v>156</v>
      </c>
      <c r="B133" s="66">
        <v>0</v>
      </c>
      <c r="C133" s="66">
        <v>0</v>
      </c>
      <c r="D133" s="66">
        <v>0</v>
      </c>
      <c r="E133" s="66">
        <v>0</v>
      </c>
      <c r="F133" s="66">
        <v>0</v>
      </c>
      <c r="G133" s="66">
        <f t="shared" ref="G133:G135" si="27">B133+E133</f>
        <v>0</v>
      </c>
      <c r="H133" s="66">
        <f t="shared" ref="H133:H135" si="28">C133+F133</f>
        <v>0</v>
      </c>
      <c r="I133" s="66">
        <f t="shared" ref="I133:I135" si="29">SUM(G133:H133)</f>
        <v>0</v>
      </c>
    </row>
    <row r="134" spans="1:9">
      <c r="A134" s="67" t="s">
        <v>157</v>
      </c>
      <c r="B134" s="66">
        <v>0</v>
      </c>
      <c r="C134" s="66">
        <v>0</v>
      </c>
      <c r="D134" s="66">
        <v>0</v>
      </c>
      <c r="E134" s="66">
        <v>0</v>
      </c>
      <c r="F134" s="66">
        <v>0</v>
      </c>
      <c r="G134" s="66">
        <f t="shared" si="27"/>
        <v>0</v>
      </c>
      <c r="H134" s="66">
        <f t="shared" si="28"/>
        <v>0</v>
      </c>
      <c r="I134" s="66">
        <f t="shared" si="29"/>
        <v>0</v>
      </c>
    </row>
    <row r="135" spans="1:9">
      <c r="A135" s="67" t="s">
        <v>158</v>
      </c>
      <c r="B135" s="64">
        <v>0</v>
      </c>
      <c r="C135" s="64">
        <v>1030.1599999999901</v>
      </c>
      <c r="D135" s="64">
        <v>0</v>
      </c>
      <c r="E135" s="64">
        <v>0</v>
      </c>
      <c r="F135" s="64">
        <v>0</v>
      </c>
      <c r="G135" s="64">
        <f t="shared" si="27"/>
        <v>0</v>
      </c>
      <c r="H135" s="64">
        <f t="shared" si="28"/>
        <v>1030.1599999999901</v>
      </c>
      <c r="I135" s="64">
        <f t="shared" si="29"/>
        <v>1030.1599999999901</v>
      </c>
    </row>
    <row r="136" spans="1:9">
      <c r="A136" s="67" t="s">
        <v>159</v>
      </c>
      <c r="B136" s="66">
        <f>SUM(B69:B135)</f>
        <v>126057987.68999994</v>
      </c>
      <c r="C136" s="66">
        <f t="shared" ref="C136:I136" si="30">SUM(C69:C135)</f>
        <v>4050309.559999987</v>
      </c>
      <c r="D136" s="66">
        <f t="shared" si="30"/>
        <v>0</v>
      </c>
      <c r="E136" s="66">
        <f t="shared" si="30"/>
        <v>0</v>
      </c>
      <c r="F136" s="66">
        <f t="shared" si="30"/>
        <v>0</v>
      </c>
      <c r="G136" s="66">
        <f t="shared" si="30"/>
        <v>126057987.68999994</v>
      </c>
      <c r="H136" s="66">
        <f t="shared" si="30"/>
        <v>4050309.559999987</v>
      </c>
      <c r="I136" s="66">
        <f t="shared" si="30"/>
        <v>130108297.24999996</v>
      </c>
    </row>
    <row r="137" spans="1:9">
      <c r="A137" s="68" t="s">
        <v>160</v>
      </c>
      <c r="B137" s="66"/>
      <c r="C137" s="66"/>
      <c r="D137" s="66"/>
      <c r="E137" s="66"/>
      <c r="F137" s="66"/>
      <c r="G137" s="66"/>
      <c r="H137" s="66"/>
      <c r="I137" s="66"/>
    </row>
    <row r="138" spans="1:9">
      <c r="A138" s="67" t="s">
        <v>161</v>
      </c>
      <c r="B138" s="66">
        <v>1746579.25999999</v>
      </c>
      <c r="C138" s="66">
        <v>0</v>
      </c>
      <c r="D138" s="66">
        <v>0</v>
      </c>
      <c r="E138" s="66">
        <v>0</v>
      </c>
      <c r="F138" s="66">
        <v>0</v>
      </c>
      <c r="G138" s="66">
        <f t="shared" ref="G138:G165" si="31">B138+E138</f>
        <v>1746579.25999999</v>
      </c>
      <c r="H138" s="66">
        <f t="shared" ref="H138:H165" si="32">C138+F138</f>
        <v>0</v>
      </c>
      <c r="I138" s="66">
        <f t="shared" ref="I138:I165" si="33">SUM(G138:H138)</f>
        <v>1746579.25999999</v>
      </c>
    </row>
    <row r="139" spans="1:9">
      <c r="A139" s="67" t="s">
        <v>162</v>
      </c>
      <c r="B139" s="66">
        <v>0</v>
      </c>
      <c r="C139" s="66">
        <v>0</v>
      </c>
      <c r="D139" s="66">
        <v>0</v>
      </c>
      <c r="E139" s="66">
        <v>0</v>
      </c>
      <c r="F139" s="66">
        <v>0</v>
      </c>
      <c r="G139" s="66">
        <f t="shared" si="31"/>
        <v>0</v>
      </c>
      <c r="H139" s="66">
        <f t="shared" si="32"/>
        <v>0</v>
      </c>
      <c r="I139" s="66">
        <f t="shared" si="33"/>
        <v>0</v>
      </c>
    </row>
    <row r="140" spans="1:9">
      <c r="A140" s="67" t="s">
        <v>163</v>
      </c>
      <c r="B140" s="66">
        <v>36500.1499999999</v>
      </c>
      <c r="C140" s="66">
        <v>0</v>
      </c>
      <c r="D140" s="66">
        <v>0</v>
      </c>
      <c r="E140" s="66">
        <v>0</v>
      </c>
      <c r="F140" s="66">
        <v>0</v>
      </c>
      <c r="G140" s="66">
        <f t="shared" si="31"/>
        <v>36500.1499999999</v>
      </c>
      <c r="H140" s="66">
        <f t="shared" si="32"/>
        <v>0</v>
      </c>
      <c r="I140" s="66">
        <f t="shared" si="33"/>
        <v>36500.1499999999</v>
      </c>
    </row>
    <row r="141" spans="1:9">
      <c r="A141" s="67" t="s">
        <v>164</v>
      </c>
      <c r="B141" s="66">
        <v>847897.38</v>
      </c>
      <c r="C141" s="66">
        <v>0</v>
      </c>
      <c r="D141" s="66">
        <v>0</v>
      </c>
      <c r="E141" s="66">
        <v>0</v>
      </c>
      <c r="F141" s="66">
        <v>0</v>
      </c>
      <c r="G141" s="66">
        <f t="shared" si="31"/>
        <v>847897.38</v>
      </c>
      <c r="H141" s="66">
        <f t="shared" si="32"/>
        <v>0</v>
      </c>
      <c r="I141" s="66">
        <f t="shared" si="33"/>
        <v>847897.38</v>
      </c>
    </row>
    <row r="142" spans="1:9">
      <c r="A142" s="67" t="s">
        <v>165</v>
      </c>
      <c r="B142" s="66">
        <v>359340.86</v>
      </c>
      <c r="C142" s="66">
        <v>0</v>
      </c>
      <c r="D142" s="66">
        <v>0</v>
      </c>
      <c r="E142" s="66">
        <v>0</v>
      </c>
      <c r="F142" s="66">
        <v>0</v>
      </c>
      <c r="G142" s="66">
        <f t="shared" si="31"/>
        <v>359340.86</v>
      </c>
      <c r="H142" s="66">
        <f t="shared" si="32"/>
        <v>0</v>
      </c>
      <c r="I142" s="66">
        <f t="shared" si="33"/>
        <v>359340.86</v>
      </c>
    </row>
    <row r="143" spans="1:9">
      <c r="A143" s="67" t="s">
        <v>166</v>
      </c>
      <c r="B143" s="66">
        <v>1798547.68</v>
      </c>
      <c r="C143" s="66">
        <v>0</v>
      </c>
      <c r="D143" s="66">
        <v>0</v>
      </c>
      <c r="E143" s="66">
        <v>0</v>
      </c>
      <c r="F143" s="66">
        <v>0</v>
      </c>
      <c r="G143" s="66">
        <f t="shared" si="31"/>
        <v>1798547.68</v>
      </c>
      <c r="H143" s="66">
        <f t="shared" si="32"/>
        <v>0</v>
      </c>
      <c r="I143" s="66">
        <f t="shared" si="33"/>
        <v>1798547.68</v>
      </c>
    </row>
    <row r="144" spans="1:9">
      <c r="A144" s="67" t="s">
        <v>167</v>
      </c>
      <c r="B144" s="66">
        <v>0</v>
      </c>
      <c r="C144" s="66">
        <v>0</v>
      </c>
      <c r="D144" s="66">
        <v>0</v>
      </c>
      <c r="E144" s="66">
        <v>0</v>
      </c>
      <c r="F144" s="66">
        <v>0</v>
      </c>
      <c r="G144" s="66">
        <f t="shared" si="31"/>
        <v>0</v>
      </c>
      <c r="H144" s="66">
        <f t="shared" si="32"/>
        <v>0</v>
      </c>
      <c r="I144" s="66">
        <f t="shared" si="33"/>
        <v>0</v>
      </c>
    </row>
    <row r="145" spans="1:9">
      <c r="A145" s="67" t="s">
        <v>168</v>
      </c>
      <c r="B145" s="66">
        <v>2851281.46999999</v>
      </c>
      <c r="C145" s="66">
        <v>0</v>
      </c>
      <c r="D145" s="66">
        <v>0</v>
      </c>
      <c r="E145" s="66">
        <v>0</v>
      </c>
      <c r="F145" s="66">
        <v>0</v>
      </c>
      <c r="G145" s="66">
        <f t="shared" si="31"/>
        <v>2851281.46999999</v>
      </c>
      <c r="H145" s="66">
        <f t="shared" si="32"/>
        <v>0</v>
      </c>
      <c r="I145" s="66">
        <f t="shared" si="33"/>
        <v>2851281.46999999</v>
      </c>
    </row>
    <row r="146" spans="1:9">
      <c r="A146" s="67" t="s">
        <v>169</v>
      </c>
      <c r="B146" s="66">
        <v>139002.62</v>
      </c>
      <c r="C146" s="66">
        <v>0</v>
      </c>
      <c r="D146" s="66">
        <v>0</v>
      </c>
      <c r="E146" s="66">
        <v>0</v>
      </c>
      <c r="F146" s="66">
        <v>0</v>
      </c>
      <c r="G146" s="66">
        <f t="shared" si="31"/>
        <v>139002.62</v>
      </c>
      <c r="H146" s="66">
        <f t="shared" si="32"/>
        <v>0</v>
      </c>
      <c r="I146" s="66">
        <f t="shared" si="33"/>
        <v>139002.62</v>
      </c>
    </row>
    <row r="147" spans="1:9">
      <c r="A147" s="67" t="s">
        <v>170</v>
      </c>
      <c r="B147" s="66">
        <v>1229555.5899999901</v>
      </c>
      <c r="C147" s="66">
        <v>0</v>
      </c>
      <c r="D147" s="66">
        <v>0</v>
      </c>
      <c r="E147" s="66">
        <v>0</v>
      </c>
      <c r="F147" s="66">
        <v>0</v>
      </c>
      <c r="G147" s="66">
        <f t="shared" si="31"/>
        <v>1229555.5899999901</v>
      </c>
      <c r="H147" s="66">
        <f t="shared" si="32"/>
        <v>0</v>
      </c>
      <c r="I147" s="66">
        <f t="shared" si="33"/>
        <v>1229555.5899999901</v>
      </c>
    </row>
    <row r="148" spans="1:9">
      <c r="A148" s="67" t="s">
        <v>171</v>
      </c>
      <c r="B148" s="66">
        <v>342905.75</v>
      </c>
      <c r="C148" s="66">
        <v>0</v>
      </c>
      <c r="D148" s="66">
        <v>0</v>
      </c>
      <c r="E148" s="66">
        <v>0</v>
      </c>
      <c r="F148" s="66">
        <v>0</v>
      </c>
      <c r="G148" s="66">
        <f t="shared" si="31"/>
        <v>342905.75</v>
      </c>
      <c r="H148" s="66">
        <f t="shared" si="32"/>
        <v>0</v>
      </c>
      <c r="I148" s="66">
        <f t="shared" si="33"/>
        <v>342905.75</v>
      </c>
    </row>
    <row r="149" spans="1:9">
      <c r="A149" s="67" t="s">
        <v>172</v>
      </c>
      <c r="B149" s="66">
        <v>1590824.46</v>
      </c>
      <c r="C149" s="66">
        <v>0</v>
      </c>
      <c r="D149" s="66">
        <v>0</v>
      </c>
      <c r="E149" s="66">
        <v>0</v>
      </c>
      <c r="F149" s="66">
        <v>0</v>
      </c>
      <c r="G149" s="66">
        <f t="shared" si="31"/>
        <v>1590824.46</v>
      </c>
      <c r="H149" s="66">
        <f t="shared" si="32"/>
        <v>0</v>
      </c>
      <c r="I149" s="66">
        <f t="shared" si="33"/>
        <v>1590824.46</v>
      </c>
    </row>
    <row r="150" spans="1:9">
      <c r="A150" s="67" t="s">
        <v>173</v>
      </c>
      <c r="B150" s="66">
        <v>128526.36</v>
      </c>
      <c r="C150" s="66">
        <v>0</v>
      </c>
      <c r="D150" s="66">
        <v>0</v>
      </c>
      <c r="E150" s="66">
        <v>0</v>
      </c>
      <c r="F150" s="66">
        <v>0</v>
      </c>
      <c r="G150" s="66">
        <f t="shared" si="31"/>
        <v>128526.36</v>
      </c>
      <c r="H150" s="66">
        <f t="shared" si="32"/>
        <v>0</v>
      </c>
      <c r="I150" s="66">
        <f t="shared" si="33"/>
        <v>128526.36</v>
      </c>
    </row>
    <row r="151" spans="1:9">
      <c r="A151" s="67" t="s">
        <v>174</v>
      </c>
      <c r="B151" s="66">
        <v>94660.99</v>
      </c>
      <c r="C151" s="66">
        <v>0</v>
      </c>
      <c r="D151" s="66">
        <v>0</v>
      </c>
      <c r="E151" s="66">
        <v>0</v>
      </c>
      <c r="F151" s="66">
        <v>0</v>
      </c>
      <c r="G151" s="66">
        <f t="shared" si="31"/>
        <v>94660.99</v>
      </c>
      <c r="H151" s="66">
        <f t="shared" si="32"/>
        <v>0</v>
      </c>
      <c r="I151" s="66">
        <f t="shared" si="33"/>
        <v>94660.99</v>
      </c>
    </row>
    <row r="152" spans="1:9">
      <c r="A152" s="67" t="s">
        <v>175</v>
      </c>
      <c r="B152" s="66">
        <v>269.41000000000003</v>
      </c>
      <c r="C152" s="66">
        <v>0</v>
      </c>
      <c r="D152" s="66">
        <v>0</v>
      </c>
      <c r="E152" s="66">
        <v>0</v>
      </c>
      <c r="F152" s="66">
        <v>0</v>
      </c>
      <c r="G152" s="66">
        <f t="shared" si="31"/>
        <v>269.41000000000003</v>
      </c>
      <c r="H152" s="66">
        <f t="shared" si="32"/>
        <v>0</v>
      </c>
      <c r="I152" s="66">
        <f t="shared" si="33"/>
        <v>269.41000000000003</v>
      </c>
    </row>
    <row r="153" spans="1:9">
      <c r="A153" s="67" t="s">
        <v>176</v>
      </c>
      <c r="B153" s="66">
        <v>0</v>
      </c>
      <c r="C153" s="66">
        <v>0</v>
      </c>
      <c r="D153" s="66">
        <v>0</v>
      </c>
      <c r="E153" s="66">
        <v>0</v>
      </c>
      <c r="F153" s="66">
        <v>0</v>
      </c>
      <c r="G153" s="66">
        <f t="shared" si="31"/>
        <v>0</v>
      </c>
      <c r="H153" s="66">
        <f t="shared" si="32"/>
        <v>0</v>
      </c>
      <c r="I153" s="66">
        <f t="shared" si="33"/>
        <v>0</v>
      </c>
    </row>
    <row r="154" spans="1:9">
      <c r="A154" s="67" t="s">
        <v>177</v>
      </c>
      <c r="B154" s="66">
        <v>123905.29</v>
      </c>
      <c r="C154" s="66">
        <v>0</v>
      </c>
      <c r="D154" s="66">
        <v>0</v>
      </c>
      <c r="E154" s="66">
        <v>0</v>
      </c>
      <c r="F154" s="66">
        <v>0</v>
      </c>
      <c r="G154" s="66">
        <f t="shared" si="31"/>
        <v>123905.29</v>
      </c>
      <c r="H154" s="66">
        <f t="shared" si="32"/>
        <v>0</v>
      </c>
      <c r="I154" s="66">
        <f t="shared" si="33"/>
        <v>123905.29</v>
      </c>
    </row>
    <row r="155" spans="1:9">
      <c r="A155" s="67" t="s">
        <v>178</v>
      </c>
      <c r="B155" s="66">
        <v>2755749.77</v>
      </c>
      <c r="C155" s="66">
        <v>0</v>
      </c>
      <c r="D155" s="66">
        <v>0</v>
      </c>
      <c r="E155" s="66">
        <v>0</v>
      </c>
      <c r="F155" s="66">
        <v>0</v>
      </c>
      <c r="G155" s="66">
        <f t="shared" si="31"/>
        <v>2755749.77</v>
      </c>
      <c r="H155" s="66">
        <f t="shared" si="32"/>
        <v>0</v>
      </c>
      <c r="I155" s="66">
        <f t="shared" si="33"/>
        <v>2755749.77</v>
      </c>
    </row>
    <row r="156" spans="1:9">
      <c r="A156" s="67" t="s">
        <v>179</v>
      </c>
      <c r="B156" s="66">
        <v>6550594.75</v>
      </c>
      <c r="C156" s="66">
        <v>0</v>
      </c>
      <c r="D156" s="66">
        <v>0</v>
      </c>
      <c r="E156" s="66">
        <v>0</v>
      </c>
      <c r="F156" s="66">
        <v>0</v>
      </c>
      <c r="G156" s="66">
        <f t="shared" si="31"/>
        <v>6550594.75</v>
      </c>
      <c r="H156" s="66">
        <f t="shared" si="32"/>
        <v>0</v>
      </c>
      <c r="I156" s="66">
        <f t="shared" si="33"/>
        <v>6550594.75</v>
      </c>
    </row>
    <row r="157" spans="1:9">
      <c r="A157" s="67" t="s">
        <v>180</v>
      </c>
      <c r="B157" s="66">
        <v>10366.43</v>
      </c>
      <c r="C157" s="66">
        <v>0</v>
      </c>
      <c r="D157" s="66">
        <v>0</v>
      </c>
      <c r="E157" s="66">
        <v>0</v>
      </c>
      <c r="F157" s="66">
        <v>0</v>
      </c>
      <c r="G157" s="66">
        <f t="shared" si="31"/>
        <v>10366.43</v>
      </c>
      <c r="H157" s="66">
        <f t="shared" si="32"/>
        <v>0</v>
      </c>
      <c r="I157" s="66">
        <f t="shared" si="33"/>
        <v>10366.43</v>
      </c>
    </row>
    <row r="158" spans="1:9">
      <c r="A158" s="67" t="s">
        <v>181</v>
      </c>
      <c r="B158" s="66">
        <v>150650.66</v>
      </c>
      <c r="C158" s="66">
        <v>0</v>
      </c>
      <c r="D158" s="66">
        <v>0</v>
      </c>
      <c r="E158" s="66">
        <v>0</v>
      </c>
      <c r="F158" s="66">
        <v>0</v>
      </c>
      <c r="G158" s="66">
        <f t="shared" si="31"/>
        <v>150650.66</v>
      </c>
      <c r="H158" s="66">
        <f t="shared" si="32"/>
        <v>0</v>
      </c>
      <c r="I158" s="66">
        <f t="shared" si="33"/>
        <v>150650.66</v>
      </c>
    </row>
    <row r="159" spans="1:9">
      <c r="A159" s="67" t="s">
        <v>182</v>
      </c>
      <c r="B159" s="66">
        <v>0</v>
      </c>
      <c r="C159" s="66">
        <v>0</v>
      </c>
      <c r="D159" s="66">
        <v>0</v>
      </c>
      <c r="E159" s="66">
        <v>0</v>
      </c>
      <c r="F159" s="66">
        <v>0</v>
      </c>
      <c r="G159" s="66">
        <f t="shared" si="31"/>
        <v>0</v>
      </c>
      <c r="H159" s="66">
        <f t="shared" si="32"/>
        <v>0</v>
      </c>
      <c r="I159" s="66">
        <f t="shared" si="33"/>
        <v>0</v>
      </c>
    </row>
    <row r="160" spans="1:9">
      <c r="A160" s="67" t="s">
        <v>183</v>
      </c>
      <c r="B160" s="66">
        <v>0</v>
      </c>
      <c r="C160" s="66">
        <v>0</v>
      </c>
      <c r="D160" s="66">
        <v>0</v>
      </c>
      <c r="E160" s="66">
        <v>0</v>
      </c>
      <c r="F160" s="66">
        <v>0</v>
      </c>
      <c r="G160" s="66">
        <f t="shared" si="31"/>
        <v>0</v>
      </c>
      <c r="H160" s="66">
        <f t="shared" si="32"/>
        <v>0</v>
      </c>
      <c r="I160" s="66">
        <f t="shared" si="33"/>
        <v>0</v>
      </c>
    </row>
    <row r="161" spans="1:9">
      <c r="A161" s="67" t="s">
        <v>184</v>
      </c>
      <c r="B161" s="66">
        <v>0</v>
      </c>
      <c r="C161" s="66">
        <v>0</v>
      </c>
      <c r="D161" s="66">
        <v>0</v>
      </c>
      <c r="E161" s="66">
        <v>0</v>
      </c>
      <c r="F161" s="66">
        <v>0</v>
      </c>
      <c r="G161" s="66">
        <f t="shared" si="31"/>
        <v>0</v>
      </c>
      <c r="H161" s="66">
        <f t="shared" si="32"/>
        <v>0</v>
      </c>
      <c r="I161" s="66">
        <f t="shared" si="33"/>
        <v>0</v>
      </c>
    </row>
    <row r="162" spans="1:9">
      <c r="A162" s="67" t="s">
        <v>185</v>
      </c>
      <c r="B162" s="66">
        <v>0</v>
      </c>
      <c r="C162" s="66">
        <v>0</v>
      </c>
      <c r="D162" s="66">
        <v>0</v>
      </c>
      <c r="E162" s="66">
        <v>0</v>
      </c>
      <c r="F162" s="66">
        <v>0</v>
      </c>
      <c r="G162" s="66">
        <f t="shared" si="31"/>
        <v>0</v>
      </c>
      <c r="H162" s="66">
        <f t="shared" si="32"/>
        <v>0</v>
      </c>
      <c r="I162" s="66">
        <f t="shared" si="33"/>
        <v>0</v>
      </c>
    </row>
    <row r="163" spans="1:9">
      <c r="A163" s="67" t="s">
        <v>186</v>
      </c>
      <c r="B163" s="66">
        <v>0</v>
      </c>
      <c r="C163" s="66">
        <v>0</v>
      </c>
      <c r="D163" s="66">
        <v>0</v>
      </c>
      <c r="E163" s="66">
        <v>0</v>
      </c>
      <c r="F163" s="66">
        <v>0</v>
      </c>
      <c r="G163" s="66">
        <f t="shared" si="31"/>
        <v>0</v>
      </c>
      <c r="H163" s="66">
        <f t="shared" si="32"/>
        <v>0</v>
      </c>
      <c r="I163" s="66">
        <f t="shared" si="33"/>
        <v>0</v>
      </c>
    </row>
    <row r="164" spans="1:9">
      <c r="A164" s="67" t="s">
        <v>187</v>
      </c>
      <c r="B164" s="66">
        <v>0</v>
      </c>
      <c r="C164" s="66">
        <v>0</v>
      </c>
      <c r="D164" s="66">
        <v>0</v>
      </c>
      <c r="E164" s="66">
        <v>0</v>
      </c>
      <c r="F164" s="66">
        <v>0</v>
      </c>
      <c r="G164" s="66">
        <f t="shared" si="31"/>
        <v>0</v>
      </c>
      <c r="H164" s="66">
        <f t="shared" si="32"/>
        <v>0</v>
      </c>
      <c r="I164" s="66">
        <f t="shared" si="33"/>
        <v>0</v>
      </c>
    </row>
    <row r="165" spans="1:9">
      <c r="A165" s="67" t="s">
        <v>188</v>
      </c>
      <c r="B165" s="64">
        <v>0</v>
      </c>
      <c r="C165" s="64">
        <v>0</v>
      </c>
      <c r="D165" s="64">
        <v>0</v>
      </c>
      <c r="E165" s="64">
        <v>0</v>
      </c>
      <c r="F165" s="64">
        <v>0</v>
      </c>
      <c r="G165" s="64">
        <f t="shared" si="31"/>
        <v>0</v>
      </c>
      <c r="H165" s="64">
        <f t="shared" si="32"/>
        <v>0</v>
      </c>
      <c r="I165" s="64">
        <f t="shared" si="33"/>
        <v>0</v>
      </c>
    </row>
    <row r="166" spans="1:9">
      <c r="A166" s="67" t="s">
        <v>189</v>
      </c>
      <c r="B166" s="66">
        <f>SUM(B137:B165)</f>
        <v>20757158.879999969</v>
      </c>
      <c r="C166" s="66">
        <f t="shared" ref="C166:I166" si="34">SUM(C137:C165)</f>
        <v>0</v>
      </c>
      <c r="D166" s="66">
        <f t="shared" si="34"/>
        <v>0</v>
      </c>
      <c r="E166" s="66">
        <f t="shared" si="34"/>
        <v>0</v>
      </c>
      <c r="F166" s="66">
        <f t="shared" si="34"/>
        <v>0</v>
      </c>
      <c r="G166" s="66">
        <f t="shared" si="34"/>
        <v>20757158.879999969</v>
      </c>
      <c r="H166" s="66">
        <f t="shared" si="34"/>
        <v>0</v>
      </c>
      <c r="I166" s="66">
        <f t="shared" si="34"/>
        <v>20757158.879999969</v>
      </c>
    </row>
    <row r="167" spans="1:9">
      <c r="A167" s="82" t="s">
        <v>190</v>
      </c>
      <c r="B167" s="83"/>
      <c r="C167" s="83"/>
      <c r="D167" s="83"/>
      <c r="E167" s="83"/>
      <c r="F167" s="83"/>
      <c r="G167" s="83"/>
      <c r="H167" s="83"/>
      <c r="I167" s="83"/>
    </row>
    <row r="168" spans="1:9">
      <c r="A168" s="67" t="s">
        <v>191</v>
      </c>
      <c r="B168" s="66">
        <v>-4910514.57</v>
      </c>
      <c r="C168" s="66">
        <v>0</v>
      </c>
      <c r="D168" s="66">
        <v>0</v>
      </c>
      <c r="E168" s="66">
        <v>0</v>
      </c>
      <c r="F168" s="66">
        <v>0</v>
      </c>
      <c r="G168" s="66">
        <f t="shared" ref="G168:G203" si="35">B168+E168</f>
        <v>-4910514.57</v>
      </c>
      <c r="H168" s="66">
        <f t="shared" ref="H168:H203" si="36">C168+F168</f>
        <v>0</v>
      </c>
      <c r="I168" s="66">
        <f t="shared" ref="I168:I203" si="37">SUM(G168:H168)</f>
        <v>-4910514.57</v>
      </c>
    </row>
    <row r="169" spans="1:9">
      <c r="A169" s="67" t="s">
        <v>192</v>
      </c>
      <c r="B169" s="66">
        <v>2871856.11</v>
      </c>
      <c r="C169" s="66">
        <v>0</v>
      </c>
      <c r="D169" s="66">
        <v>0</v>
      </c>
      <c r="E169" s="66">
        <v>0</v>
      </c>
      <c r="F169" s="66">
        <v>0</v>
      </c>
      <c r="G169" s="66">
        <f t="shared" si="35"/>
        <v>2871856.11</v>
      </c>
      <c r="H169" s="66">
        <f t="shared" si="36"/>
        <v>0</v>
      </c>
      <c r="I169" s="66">
        <f t="shared" si="37"/>
        <v>2871856.11</v>
      </c>
    </row>
    <row r="170" spans="1:9">
      <c r="A170" s="67" t="s">
        <v>193</v>
      </c>
      <c r="B170" s="66">
        <v>1250460.7</v>
      </c>
      <c r="C170" s="66">
        <v>0</v>
      </c>
      <c r="D170" s="66">
        <v>0</v>
      </c>
      <c r="E170" s="66">
        <v>0</v>
      </c>
      <c r="F170" s="66">
        <v>0</v>
      </c>
      <c r="G170" s="66">
        <f t="shared" si="35"/>
        <v>1250460.7</v>
      </c>
      <c r="H170" s="66">
        <f t="shared" si="36"/>
        <v>0</v>
      </c>
      <c r="I170" s="66">
        <f t="shared" si="37"/>
        <v>1250460.7</v>
      </c>
    </row>
    <row r="171" spans="1:9">
      <c r="A171" s="67" t="s">
        <v>194</v>
      </c>
      <c r="B171" s="66">
        <v>2482720.9900000002</v>
      </c>
      <c r="C171" s="66">
        <v>0</v>
      </c>
      <c r="D171" s="66">
        <v>0</v>
      </c>
      <c r="E171" s="66">
        <v>0</v>
      </c>
      <c r="F171" s="66">
        <v>0</v>
      </c>
      <c r="G171" s="66">
        <f t="shared" si="35"/>
        <v>2482720.9900000002</v>
      </c>
      <c r="H171" s="66">
        <f t="shared" si="36"/>
        <v>0</v>
      </c>
      <c r="I171" s="66">
        <f t="shared" si="37"/>
        <v>2482720.9900000002</v>
      </c>
    </row>
    <row r="172" spans="1:9">
      <c r="A172" s="67" t="s">
        <v>195</v>
      </c>
      <c r="B172" s="66">
        <v>4288350.2299999902</v>
      </c>
      <c r="C172" s="66">
        <v>0</v>
      </c>
      <c r="D172" s="66">
        <v>0</v>
      </c>
      <c r="E172" s="66">
        <v>0</v>
      </c>
      <c r="F172" s="66">
        <v>0</v>
      </c>
      <c r="G172" s="66">
        <f t="shared" si="35"/>
        <v>4288350.2299999902</v>
      </c>
      <c r="H172" s="66">
        <f t="shared" si="36"/>
        <v>0</v>
      </c>
      <c r="I172" s="66">
        <f t="shared" si="37"/>
        <v>4288350.2299999902</v>
      </c>
    </row>
    <row r="173" spans="1:9">
      <c r="A173" s="67" t="s">
        <v>196</v>
      </c>
      <c r="B173" s="66">
        <v>400656.03</v>
      </c>
      <c r="C173" s="66">
        <v>0</v>
      </c>
      <c r="D173" s="66">
        <v>0</v>
      </c>
      <c r="E173" s="66">
        <v>0</v>
      </c>
      <c r="F173" s="66">
        <v>0</v>
      </c>
      <c r="G173" s="66">
        <f t="shared" si="35"/>
        <v>400656.03</v>
      </c>
      <c r="H173" s="66">
        <f t="shared" si="36"/>
        <v>0</v>
      </c>
      <c r="I173" s="66">
        <f t="shared" si="37"/>
        <v>400656.03</v>
      </c>
    </row>
    <row r="174" spans="1:9">
      <c r="A174" s="67" t="s">
        <v>197</v>
      </c>
      <c r="B174" s="66">
        <v>-1513762.30999999</v>
      </c>
      <c r="C174" s="66">
        <v>0</v>
      </c>
      <c r="D174" s="66">
        <v>0</v>
      </c>
      <c r="E174" s="66">
        <v>0</v>
      </c>
      <c r="F174" s="66">
        <v>0</v>
      </c>
      <c r="G174" s="66">
        <f t="shared" si="35"/>
        <v>-1513762.30999999</v>
      </c>
      <c r="H174" s="66">
        <f t="shared" si="36"/>
        <v>0</v>
      </c>
      <c r="I174" s="66">
        <f t="shared" si="37"/>
        <v>-1513762.30999999</v>
      </c>
    </row>
    <row r="175" spans="1:9">
      <c r="A175" s="67" t="s">
        <v>198</v>
      </c>
      <c r="B175" s="66">
        <v>3631529.3799999901</v>
      </c>
      <c r="C175" s="66">
        <v>0</v>
      </c>
      <c r="D175" s="66">
        <v>0</v>
      </c>
      <c r="E175" s="66">
        <v>0</v>
      </c>
      <c r="F175" s="66">
        <v>0</v>
      </c>
      <c r="G175" s="66">
        <f t="shared" si="35"/>
        <v>3631529.3799999901</v>
      </c>
      <c r="H175" s="66">
        <f t="shared" si="36"/>
        <v>0</v>
      </c>
      <c r="I175" s="66">
        <f t="shared" si="37"/>
        <v>3631529.3799999901</v>
      </c>
    </row>
    <row r="176" spans="1:9">
      <c r="A176" s="67" t="s">
        <v>199</v>
      </c>
      <c r="B176" s="66">
        <v>13498455.749999899</v>
      </c>
      <c r="C176" s="66">
        <v>0</v>
      </c>
      <c r="D176" s="66">
        <v>0</v>
      </c>
      <c r="E176" s="66">
        <v>0</v>
      </c>
      <c r="F176" s="66">
        <v>0</v>
      </c>
      <c r="G176" s="66">
        <f t="shared" si="35"/>
        <v>13498455.749999899</v>
      </c>
      <c r="H176" s="66">
        <f t="shared" si="36"/>
        <v>0</v>
      </c>
      <c r="I176" s="66">
        <f t="shared" si="37"/>
        <v>13498455.749999899</v>
      </c>
    </row>
    <row r="177" spans="1:9">
      <c r="A177" s="67" t="s">
        <v>200</v>
      </c>
      <c r="B177" s="66">
        <v>1149969.6499999999</v>
      </c>
      <c r="C177" s="66">
        <v>0</v>
      </c>
      <c r="D177" s="66">
        <v>0</v>
      </c>
      <c r="E177" s="66">
        <v>0</v>
      </c>
      <c r="F177" s="66">
        <v>0</v>
      </c>
      <c r="G177" s="66">
        <f t="shared" si="35"/>
        <v>1149969.6499999999</v>
      </c>
      <c r="H177" s="66">
        <f t="shared" si="36"/>
        <v>0</v>
      </c>
      <c r="I177" s="66">
        <f t="shared" si="37"/>
        <v>1149969.6499999999</v>
      </c>
    </row>
    <row r="178" spans="1:9">
      <c r="A178" s="67" t="s">
        <v>201</v>
      </c>
      <c r="B178" s="66">
        <v>314411.17</v>
      </c>
      <c r="C178" s="66">
        <v>0</v>
      </c>
      <c r="D178" s="66">
        <v>0</v>
      </c>
      <c r="E178" s="66">
        <v>0</v>
      </c>
      <c r="F178" s="66">
        <v>0</v>
      </c>
      <c r="G178" s="66">
        <f t="shared" si="35"/>
        <v>314411.17</v>
      </c>
      <c r="H178" s="66">
        <f t="shared" si="36"/>
        <v>0</v>
      </c>
      <c r="I178" s="66">
        <f t="shared" si="37"/>
        <v>314411.17</v>
      </c>
    </row>
    <row r="179" spans="1:9">
      <c r="A179" s="67" t="s">
        <v>202</v>
      </c>
      <c r="B179" s="66">
        <v>0</v>
      </c>
      <c r="C179" s="66">
        <v>0</v>
      </c>
      <c r="D179" s="66">
        <v>0</v>
      </c>
      <c r="E179" s="66">
        <v>0</v>
      </c>
      <c r="F179" s="66">
        <v>0</v>
      </c>
      <c r="G179" s="66">
        <f t="shared" si="35"/>
        <v>0</v>
      </c>
      <c r="H179" s="66">
        <f t="shared" si="36"/>
        <v>0</v>
      </c>
      <c r="I179" s="66">
        <f t="shared" si="37"/>
        <v>0</v>
      </c>
    </row>
    <row r="180" spans="1:9">
      <c r="A180" s="67" t="s">
        <v>203</v>
      </c>
      <c r="B180" s="66">
        <v>1895180.09</v>
      </c>
      <c r="C180" s="66">
        <v>0</v>
      </c>
      <c r="D180" s="66">
        <v>0</v>
      </c>
      <c r="E180" s="66">
        <v>0</v>
      </c>
      <c r="F180" s="66">
        <v>0</v>
      </c>
      <c r="G180" s="66">
        <f t="shared" si="35"/>
        <v>1895180.09</v>
      </c>
      <c r="H180" s="66">
        <f t="shared" si="36"/>
        <v>0</v>
      </c>
      <c r="I180" s="66">
        <f t="shared" si="37"/>
        <v>1895180.09</v>
      </c>
    </row>
    <row r="181" spans="1:9">
      <c r="A181" s="67" t="s">
        <v>204</v>
      </c>
      <c r="B181" s="66">
        <v>38882286.049999997</v>
      </c>
      <c r="C181" s="66">
        <v>0</v>
      </c>
      <c r="D181" s="66">
        <v>0</v>
      </c>
      <c r="E181" s="66">
        <v>0</v>
      </c>
      <c r="F181" s="66">
        <v>0</v>
      </c>
      <c r="G181" s="66">
        <f t="shared" si="35"/>
        <v>38882286.049999997</v>
      </c>
      <c r="H181" s="66">
        <f t="shared" si="36"/>
        <v>0</v>
      </c>
      <c r="I181" s="66">
        <f t="shared" si="37"/>
        <v>38882286.049999997</v>
      </c>
    </row>
    <row r="182" spans="1:9">
      <c r="A182" s="67" t="s">
        <v>205</v>
      </c>
      <c r="B182" s="66">
        <v>13394471.9899999</v>
      </c>
      <c r="C182" s="66">
        <v>0</v>
      </c>
      <c r="D182" s="66">
        <v>0</v>
      </c>
      <c r="E182" s="66">
        <v>0</v>
      </c>
      <c r="F182" s="66">
        <v>0</v>
      </c>
      <c r="G182" s="66">
        <f t="shared" si="35"/>
        <v>13394471.9899999</v>
      </c>
      <c r="H182" s="66">
        <f t="shared" si="36"/>
        <v>0</v>
      </c>
      <c r="I182" s="66">
        <f t="shared" si="37"/>
        <v>13394471.9899999</v>
      </c>
    </row>
    <row r="183" spans="1:9">
      <c r="A183" s="67" t="s">
        <v>206</v>
      </c>
      <c r="B183" s="66">
        <v>160775.95000000001</v>
      </c>
      <c r="C183" s="66">
        <v>0</v>
      </c>
      <c r="D183" s="66">
        <v>0</v>
      </c>
      <c r="E183" s="66">
        <v>0</v>
      </c>
      <c r="F183" s="66">
        <v>0</v>
      </c>
      <c r="G183" s="66">
        <f t="shared" si="35"/>
        <v>160775.95000000001</v>
      </c>
      <c r="H183" s="66">
        <f t="shared" si="36"/>
        <v>0</v>
      </c>
      <c r="I183" s="66">
        <f t="shared" si="37"/>
        <v>160775.95000000001</v>
      </c>
    </row>
    <row r="184" spans="1:9">
      <c r="A184" s="67" t="s">
        <v>207</v>
      </c>
      <c r="B184" s="66">
        <v>2363769.5</v>
      </c>
      <c r="C184" s="66">
        <v>0</v>
      </c>
      <c r="D184" s="66">
        <v>0</v>
      </c>
      <c r="E184" s="66">
        <v>0</v>
      </c>
      <c r="F184" s="66">
        <v>0</v>
      </c>
      <c r="G184" s="66">
        <f t="shared" si="35"/>
        <v>2363769.5</v>
      </c>
      <c r="H184" s="66">
        <f t="shared" si="36"/>
        <v>0</v>
      </c>
      <c r="I184" s="66">
        <f t="shared" si="37"/>
        <v>2363769.5</v>
      </c>
    </row>
    <row r="185" spans="1:9">
      <c r="A185" s="67" t="s">
        <v>208</v>
      </c>
      <c r="B185" s="66">
        <v>481241.69</v>
      </c>
      <c r="C185" s="66">
        <v>0</v>
      </c>
      <c r="D185" s="66">
        <v>0</v>
      </c>
      <c r="E185" s="66">
        <v>0</v>
      </c>
      <c r="F185" s="66">
        <v>0</v>
      </c>
      <c r="G185" s="66">
        <f t="shared" si="35"/>
        <v>481241.69</v>
      </c>
      <c r="H185" s="66">
        <f t="shared" si="36"/>
        <v>0</v>
      </c>
      <c r="I185" s="66">
        <f t="shared" si="37"/>
        <v>481241.69</v>
      </c>
    </row>
    <row r="186" spans="1:9">
      <c r="A186" s="67" t="s">
        <v>209</v>
      </c>
      <c r="B186" s="66">
        <v>0</v>
      </c>
      <c r="C186" s="66">
        <v>0</v>
      </c>
      <c r="D186" s="66">
        <v>0</v>
      </c>
      <c r="E186" s="66">
        <v>0</v>
      </c>
      <c r="F186" s="66">
        <v>0</v>
      </c>
      <c r="G186" s="66">
        <f t="shared" si="35"/>
        <v>0</v>
      </c>
      <c r="H186" s="66">
        <f t="shared" si="36"/>
        <v>0</v>
      </c>
      <c r="I186" s="66">
        <f t="shared" si="37"/>
        <v>0</v>
      </c>
    </row>
    <row r="187" spans="1:9">
      <c r="A187" s="67" t="s">
        <v>210</v>
      </c>
      <c r="B187" s="66">
        <v>0</v>
      </c>
      <c r="C187" s="66">
        <v>2033345.23</v>
      </c>
      <c r="D187" s="66">
        <v>0</v>
      </c>
      <c r="E187" s="66">
        <v>0</v>
      </c>
      <c r="F187" s="66">
        <v>0</v>
      </c>
      <c r="G187" s="66">
        <f t="shared" si="35"/>
        <v>0</v>
      </c>
      <c r="H187" s="66">
        <f t="shared" si="36"/>
        <v>2033345.23</v>
      </c>
      <c r="I187" s="66">
        <f t="shared" si="37"/>
        <v>2033345.23</v>
      </c>
    </row>
    <row r="188" spans="1:9">
      <c r="A188" s="67" t="s">
        <v>211</v>
      </c>
      <c r="B188" s="66">
        <v>0</v>
      </c>
      <c r="C188" s="66">
        <v>474527.09999999899</v>
      </c>
      <c r="D188" s="66">
        <v>0</v>
      </c>
      <c r="E188" s="66">
        <v>0</v>
      </c>
      <c r="F188" s="66">
        <v>0</v>
      </c>
      <c r="G188" s="66">
        <f t="shared" si="35"/>
        <v>0</v>
      </c>
      <c r="H188" s="66">
        <f t="shared" si="36"/>
        <v>474527.09999999899</v>
      </c>
      <c r="I188" s="66">
        <f t="shared" si="37"/>
        <v>474527.09999999899</v>
      </c>
    </row>
    <row r="189" spans="1:9">
      <c r="A189" s="67" t="s">
        <v>212</v>
      </c>
      <c r="B189" s="66">
        <v>0</v>
      </c>
      <c r="C189" s="66">
        <v>17091463.689999901</v>
      </c>
      <c r="D189" s="66">
        <v>0</v>
      </c>
      <c r="E189" s="66">
        <v>0</v>
      </c>
      <c r="F189" s="66">
        <v>0</v>
      </c>
      <c r="G189" s="66">
        <f t="shared" si="35"/>
        <v>0</v>
      </c>
      <c r="H189" s="66">
        <f t="shared" si="36"/>
        <v>17091463.689999901</v>
      </c>
      <c r="I189" s="66">
        <f t="shared" si="37"/>
        <v>17091463.689999901</v>
      </c>
    </row>
    <row r="190" spans="1:9">
      <c r="A190" s="67" t="s">
        <v>213</v>
      </c>
      <c r="B190" s="66">
        <v>0</v>
      </c>
      <c r="C190" s="66">
        <v>1521166.8499999901</v>
      </c>
      <c r="D190" s="66">
        <v>0</v>
      </c>
      <c r="E190" s="66">
        <v>0</v>
      </c>
      <c r="F190" s="66">
        <v>0</v>
      </c>
      <c r="G190" s="66">
        <f t="shared" si="35"/>
        <v>0</v>
      </c>
      <c r="H190" s="66">
        <f t="shared" si="36"/>
        <v>1521166.8499999901</v>
      </c>
      <c r="I190" s="66">
        <f t="shared" si="37"/>
        <v>1521166.8499999901</v>
      </c>
    </row>
    <row r="191" spans="1:9">
      <c r="A191" s="67" t="s">
        <v>214</v>
      </c>
      <c r="B191" s="66">
        <v>0</v>
      </c>
      <c r="C191" s="66">
        <v>282113.02999999898</v>
      </c>
      <c r="D191" s="66">
        <v>0</v>
      </c>
      <c r="E191" s="66">
        <v>0</v>
      </c>
      <c r="F191" s="66">
        <v>0</v>
      </c>
      <c r="G191" s="66">
        <f t="shared" si="35"/>
        <v>0</v>
      </c>
      <c r="H191" s="66">
        <f t="shared" si="36"/>
        <v>282113.02999999898</v>
      </c>
      <c r="I191" s="66">
        <f t="shared" si="37"/>
        <v>282113.02999999898</v>
      </c>
    </row>
    <row r="192" spans="1:9">
      <c r="A192" s="67" t="s">
        <v>215</v>
      </c>
      <c r="B192" s="66">
        <v>0</v>
      </c>
      <c r="C192" s="66">
        <v>3159242.32</v>
      </c>
      <c r="D192" s="66">
        <v>0</v>
      </c>
      <c r="E192" s="66">
        <v>0</v>
      </c>
      <c r="F192" s="66">
        <v>0</v>
      </c>
      <c r="G192" s="66">
        <f t="shared" si="35"/>
        <v>0</v>
      </c>
      <c r="H192" s="66">
        <f t="shared" si="36"/>
        <v>3159242.32</v>
      </c>
      <c r="I192" s="66">
        <f t="shared" si="37"/>
        <v>3159242.32</v>
      </c>
    </row>
    <row r="193" spans="1:9">
      <c r="A193" s="67" t="s">
        <v>216</v>
      </c>
      <c r="B193" s="66">
        <v>0</v>
      </c>
      <c r="C193" s="66">
        <v>4432062.75</v>
      </c>
      <c r="D193" s="66">
        <v>0</v>
      </c>
      <c r="E193" s="66">
        <v>0</v>
      </c>
      <c r="F193" s="66">
        <v>0</v>
      </c>
      <c r="G193" s="66">
        <f t="shared" si="35"/>
        <v>0</v>
      </c>
      <c r="H193" s="66">
        <f t="shared" si="36"/>
        <v>4432062.75</v>
      </c>
      <c r="I193" s="66">
        <f t="shared" si="37"/>
        <v>4432062.75</v>
      </c>
    </row>
    <row r="194" spans="1:9">
      <c r="A194" s="67" t="s">
        <v>217</v>
      </c>
      <c r="B194" s="66">
        <v>0</v>
      </c>
      <c r="C194" s="66">
        <v>13758220.1499999</v>
      </c>
      <c r="D194" s="66">
        <v>0</v>
      </c>
      <c r="E194" s="66">
        <v>0</v>
      </c>
      <c r="F194" s="66">
        <v>0</v>
      </c>
      <c r="G194" s="66">
        <f t="shared" si="35"/>
        <v>0</v>
      </c>
      <c r="H194" s="66">
        <f t="shared" si="36"/>
        <v>13758220.1499999</v>
      </c>
      <c r="I194" s="66">
        <f t="shared" si="37"/>
        <v>13758220.1499999</v>
      </c>
    </row>
    <row r="195" spans="1:9">
      <c r="A195" s="67" t="s">
        <v>218</v>
      </c>
      <c r="B195" s="66">
        <v>0</v>
      </c>
      <c r="C195" s="66">
        <v>162635.93</v>
      </c>
      <c r="D195" s="66">
        <v>0</v>
      </c>
      <c r="E195" s="66">
        <v>0</v>
      </c>
      <c r="F195" s="66">
        <v>0</v>
      </c>
      <c r="G195" s="66">
        <f t="shared" si="35"/>
        <v>0</v>
      </c>
      <c r="H195" s="66">
        <f t="shared" si="36"/>
        <v>162635.93</v>
      </c>
      <c r="I195" s="66">
        <f t="shared" si="37"/>
        <v>162635.93</v>
      </c>
    </row>
    <row r="196" spans="1:9">
      <c r="A196" s="67" t="s">
        <v>219</v>
      </c>
      <c r="B196" s="66">
        <v>0</v>
      </c>
      <c r="C196" s="66">
        <v>385478.36</v>
      </c>
      <c r="D196" s="66">
        <v>0</v>
      </c>
      <c r="E196" s="66">
        <v>0</v>
      </c>
      <c r="F196" s="66">
        <v>0</v>
      </c>
      <c r="G196" s="66">
        <f t="shared" si="35"/>
        <v>0</v>
      </c>
      <c r="H196" s="66">
        <f t="shared" si="36"/>
        <v>385478.36</v>
      </c>
      <c r="I196" s="66">
        <f t="shared" si="37"/>
        <v>385478.36</v>
      </c>
    </row>
    <row r="197" spans="1:9">
      <c r="A197" s="67" t="s">
        <v>220</v>
      </c>
      <c r="B197" s="66">
        <v>0</v>
      </c>
      <c r="C197" s="66">
        <v>235390.929999999</v>
      </c>
      <c r="D197" s="66">
        <v>0</v>
      </c>
      <c r="E197" s="66">
        <v>0</v>
      </c>
      <c r="F197" s="66">
        <v>0</v>
      </c>
      <c r="G197" s="66">
        <f t="shared" si="35"/>
        <v>0</v>
      </c>
      <c r="H197" s="66">
        <f t="shared" si="36"/>
        <v>235390.929999999</v>
      </c>
      <c r="I197" s="66">
        <f t="shared" si="37"/>
        <v>235390.929999999</v>
      </c>
    </row>
    <row r="198" spans="1:9">
      <c r="A198" s="67" t="s">
        <v>221</v>
      </c>
      <c r="B198" s="66">
        <v>0</v>
      </c>
      <c r="C198" s="66">
        <v>8695866.8300000001</v>
      </c>
      <c r="D198" s="66">
        <v>0</v>
      </c>
      <c r="E198" s="66">
        <v>0</v>
      </c>
      <c r="F198" s="66">
        <v>0</v>
      </c>
      <c r="G198" s="66">
        <f t="shared" si="35"/>
        <v>0</v>
      </c>
      <c r="H198" s="66">
        <f t="shared" si="36"/>
        <v>8695866.8300000001</v>
      </c>
      <c r="I198" s="66">
        <f t="shared" si="37"/>
        <v>8695866.8300000001</v>
      </c>
    </row>
    <row r="199" spans="1:9">
      <c r="A199" s="67" t="s">
        <v>222</v>
      </c>
      <c r="B199" s="66">
        <v>0</v>
      </c>
      <c r="C199" s="66">
        <v>738912.38</v>
      </c>
      <c r="D199" s="66">
        <v>0</v>
      </c>
      <c r="E199" s="66">
        <v>0</v>
      </c>
      <c r="F199" s="66">
        <v>0</v>
      </c>
      <c r="G199" s="66">
        <f t="shared" si="35"/>
        <v>0</v>
      </c>
      <c r="H199" s="66">
        <f t="shared" si="36"/>
        <v>738912.38</v>
      </c>
      <c r="I199" s="66">
        <f t="shared" si="37"/>
        <v>738912.38</v>
      </c>
    </row>
    <row r="200" spans="1:9">
      <c r="A200" s="67" t="s">
        <v>223</v>
      </c>
      <c r="B200" s="66">
        <v>0</v>
      </c>
      <c r="C200" s="66">
        <v>412449.16</v>
      </c>
      <c r="D200" s="66">
        <v>0</v>
      </c>
      <c r="E200" s="66">
        <v>0</v>
      </c>
      <c r="F200" s="66">
        <v>0</v>
      </c>
      <c r="G200" s="66">
        <f t="shared" si="35"/>
        <v>0</v>
      </c>
      <c r="H200" s="66">
        <f t="shared" si="36"/>
        <v>412449.16</v>
      </c>
      <c r="I200" s="66">
        <f t="shared" si="37"/>
        <v>412449.16</v>
      </c>
    </row>
    <row r="201" spans="1:9">
      <c r="A201" s="67" t="s">
        <v>224</v>
      </c>
      <c r="B201" s="66">
        <v>0</v>
      </c>
      <c r="C201" s="66">
        <v>5597463.3399999999</v>
      </c>
      <c r="D201" s="66">
        <v>0</v>
      </c>
      <c r="E201" s="66">
        <v>0</v>
      </c>
      <c r="F201" s="66">
        <v>0</v>
      </c>
      <c r="G201" s="66">
        <f t="shared" si="35"/>
        <v>0</v>
      </c>
      <c r="H201" s="66">
        <f t="shared" si="36"/>
        <v>5597463.3399999999</v>
      </c>
      <c r="I201" s="66">
        <f t="shared" si="37"/>
        <v>5597463.3399999999</v>
      </c>
    </row>
    <row r="202" spans="1:9">
      <c r="A202" s="67" t="s">
        <v>225</v>
      </c>
      <c r="B202" s="66">
        <v>0</v>
      </c>
      <c r="C202" s="66">
        <v>444034.05999999901</v>
      </c>
      <c r="D202" s="66">
        <v>0</v>
      </c>
      <c r="E202" s="66">
        <v>0</v>
      </c>
      <c r="F202" s="66">
        <v>0</v>
      </c>
      <c r="G202" s="66">
        <f t="shared" si="35"/>
        <v>0</v>
      </c>
      <c r="H202" s="66">
        <f t="shared" si="36"/>
        <v>444034.05999999901</v>
      </c>
      <c r="I202" s="66">
        <f t="shared" si="37"/>
        <v>444034.05999999901</v>
      </c>
    </row>
    <row r="203" spans="1:9">
      <c r="A203" s="67" t="s">
        <v>226</v>
      </c>
      <c r="B203" s="64">
        <v>0</v>
      </c>
      <c r="C203" s="64">
        <v>755485.91999999899</v>
      </c>
      <c r="D203" s="64">
        <v>0</v>
      </c>
      <c r="E203" s="64">
        <v>0</v>
      </c>
      <c r="F203" s="64">
        <v>0</v>
      </c>
      <c r="G203" s="64">
        <f t="shared" si="35"/>
        <v>0</v>
      </c>
      <c r="H203" s="64">
        <f t="shared" si="36"/>
        <v>755485.91999999899</v>
      </c>
      <c r="I203" s="64">
        <f t="shared" si="37"/>
        <v>755485.91999999899</v>
      </c>
    </row>
    <row r="204" spans="1:9">
      <c r="A204" s="67" t="s">
        <v>227</v>
      </c>
      <c r="B204" s="66">
        <f>SUM(B168:B203)</f>
        <v>80641858.399999797</v>
      </c>
      <c r="C204" s="66">
        <f t="shared" ref="C204:I204" si="38">SUM(C168:C203)</f>
        <v>60179858.029999793</v>
      </c>
      <c r="D204" s="66">
        <f t="shared" si="38"/>
        <v>0</v>
      </c>
      <c r="E204" s="66">
        <f t="shared" si="38"/>
        <v>0</v>
      </c>
      <c r="F204" s="66">
        <f t="shared" si="38"/>
        <v>0</v>
      </c>
      <c r="G204" s="66">
        <f t="shared" si="38"/>
        <v>80641858.399999797</v>
      </c>
      <c r="H204" s="66">
        <f t="shared" si="38"/>
        <v>60179858.029999793</v>
      </c>
      <c r="I204" s="66">
        <f t="shared" si="38"/>
        <v>140821716.42999956</v>
      </c>
    </row>
    <row r="205" spans="1:9">
      <c r="A205" s="68" t="s">
        <v>228</v>
      </c>
      <c r="B205" s="66"/>
      <c r="C205" s="66"/>
      <c r="D205" s="66"/>
      <c r="E205" s="66"/>
      <c r="F205" s="66"/>
      <c r="G205" s="66"/>
      <c r="H205" s="66"/>
      <c r="I205" s="66"/>
    </row>
    <row r="206" spans="1:9">
      <c r="A206" s="67" t="s">
        <v>229</v>
      </c>
      <c r="B206" s="66">
        <v>0</v>
      </c>
      <c r="C206" s="66">
        <v>0</v>
      </c>
      <c r="D206" s="66">
        <v>221487.26</v>
      </c>
      <c r="E206" s="66">
        <v>128701.44102699999</v>
      </c>
      <c r="F206" s="66">
        <v>92785.818973000001</v>
      </c>
      <c r="G206" s="66">
        <f t="shared" ref="G206:G210" si="39">B206+E206</f>
        <v>128701.44102699999</v>
      </c>
      <c r="H206" s="66">
        <f t="shared" ref="H206:H210" si="40">C206+F206</f>
        <v>92785.818973000001</v>
      </c>
      <c r="I206" s="66">
        <f t="shared" ref="I206:I209" si="41">SUM(G206:H206)</f>
        <v>221487.26</v>
      </c>
    </row>
    <row r="207" spans="1:9">
      <c r="A207" s="67" t="s">
        <v>230</v>
      </c>
      <c r="B207" s="66">
        <v>10003536.279999999</v>
      </c>
      <c r="C207" s="66">
        <v>7690262.9699999997</v>
      </c>
      <c r="D207" s="66">
        <v>853832.43</v>
      </c>
      <c r="E207" s="66">
        <v>535745.35384200001</v>
      </c>
      <c r="F207" s="66">
        <v>318087.07615799998</v>
      </c>
      <c r="G207" s="66">
        <f t="shared" si="39"/>
        <v>10539281.633841999</v>
      </c>
      <c r="H207" s="66">
        <f t="shared" si="40"/>
        <v>8008350.0461579999</v>
      </c>
      <c r="I207" s="66">
        <f t="shared" si="41"/>
        <v>18547631.68</v>
      </c>
    </row>
    <row r="208" spans="1:9">
      <c r="A208" s="67" t="s">
        <v>231</v>
      </c>
      <c r="B208" s="66">
        <v>1101881.1299999999</v>
      </c>
      <c r="C208" s="66">
        <v>1106171.19</v>
      </c>
      <c r="D208" s="66">
        <v>35093314.289999999</v>
      </c>
      <c r="E208" s="66">
        <v>20391441.645651001</v>
      </c>
      <c r="F208" s="66">
        <v>14701872.644348999</v>
      </c>
      <c r="G208" s="66">
        <f t="shared" si="39"/>
        <v>21493322.775651</v>
      </c>
      <c r="H208" s="66">
        <f t="shared" si="40"/>
        <v>15808043.834348999</v>
      </c>
      <c r="I208" s="66">
        <f t="shared" si="41"/>
        <v>37301366.609999999</v>
      </c>
    </row>
    <row r="209" spans="1:9">
      <c r="A209" s="67" t="s">
        <v>232</v>
      </c>
      <c r="B209" s="66">
        <v>15278778.74</v>
      </c>
      <c r="C209" s="66">
        <v>3737125.6</v>
      </c>
      <c r="D209" s="66">
        <v>0</v>
      </c>
      <c r="E209" s="66">
        <v>0</v>
      </c>
      <c r="F209" s="66">
        <v>0</v>
      </c>
      <c r="G209" s="66">
        <f t="shared" si="39"/>
        <v>15278778.74</v>
      </c>
      <c r="H209" s="66">
        <f t="shared" si="40"/>
        <v>3737125.6</v>
      </c>
      <c r="I209" s="66">
        <f t="shared" si="41"/>
        <v>19015904.34</v>
      </c>
    </row>
    <row r="210" spans="1:9">
      <c r="A210" s="67" t="s">
        <v>233</v>
      </c>
      <c r="B210" s="64">
        <v>0</v>
      </c>
      <c r="C210" s="64">
        <v>0</v>
      </c>
      <c r="D210" s="64">
        <v>0</v>
      </c>
      <c r="E210" s="64">
        <v>0</v>
      </c>
      <c r="F210" s="64">
        <v>0</v>
      </c>
      <c r="G210" s="64">
        <f t="shared" si="39"/>
        <v>0</v>
      </c>
      <c r="H210" s="64">
        <f t="shared" si="40"/>
        <v>0</v>
      </c>
      <c r="I210" s="64">
        <f>SUM(G210:H210)</f>
        <v>0</v>
      </c>
    </row>
    <row r="211" spans="1:9">
      <c r="A211" s="67" t="s">
        <v>234</v>
      </c>
      <c r="B211" s="66">
        <f>SUM(B206:B210)</f>
        <v>26384196.149999999</v>
      </c>
      <c r="C211" s="66">
        <f t="shared" ref="C211:I211" si="42">SUM(C206:C210)</f>
        <v>12533559.76</v>
      </c>
      <c r="D211" s="66">
        <f t="shared" si="42"/>
        <v>36168633.979999997</v>
      </c>
      <c r="E211" s="66">
        <f t="shared" si="42"/>
        <v>21055888.44052</v>
      </c>
      <c r="F211" s="66">
        <f t="shared" si="42"/>
        <v>15112745.539479999</v>
      </c>
      <c r="G211" s="66">
        <f t="shared" si="42"/>
        <v>47440084.590520002</v>
      </c>
      <c r="H211" s="66">
        <f t="shared" si="42"/>
        <v>27646305.299479999</v>
      </c>
      <c r="I211" s="66">
        <f t="shared" si="42"/>
        <v>75086389.890000001</v>
      </c>
    </row>
    <row r="212" spans="1:9">
      <c r="A212" s="68" t="s">
        <v>235</v>
      </c>
      <c r="B212" s="66"/>
      <c r="C212" s="66"/>
      <c r="D212" s="66"/>
      <c r="E212" s="66"/>
      <c r="F212" s="66"/>
      <c r="G212" s="66"/>
      <c r="H212" s="66"/>
      <c r="I212" s="66"/>
    </row>
    <row r="213" spans="1:9">
      <c r="A213" s="67" t="s">
        <v>236</v>
      </c>
      <c r="B213" s="66">
        <v>17304695.699999999</v>
      </c>
      <c r="C213" s="66">
        <v>6637229.7199999997</v>
      </c>
      <c r="D213" s="66">
        <v>1412809.93</v>
      </c>
      <c r="E213" s="66">
        <v>820967.27864599996</v>
      </c>
      <c r="F213" s="66">
        <v>591842.65135399997</v>
      </c>
      <c r="G213" s="66">
        <f t="shared" ref="G213:G219" si="43">B213+E213</f>
        <v>18125662.978645999</v>
      </c>
      <c r="H213" s="66">
        <f t="shared" ref="H213:H219" si="44">C213+F213</f>
        <v>7229072.3713539997</v>
      </c>
      <c r="I213" s="66">
        <f t="shared" ref="I213:I219" si="45">SUM(G213:H213)</f>
        <v>25354735.349999998</v>
      </c>
    </row>
    <row r="214" spans="1:9">
      <c r="A214" s="67" t="s">
        <v>237</v>
      </c>
      <c r="B214" s="66">
        <v>1344580.36</v>
      </c>
      <c r="C214" s="66">
        <v>123165.79</v>
      </c>
      <c r="D214" s="66">
        <v>1486661.8399999901</v>
      </c>
      <c r="E214" s="66">
        <v>863842.63431700005</v>
      </c>
      <c r="F214" s="66">
        <v>622819.20568299899</v>
      </c>
      <c r="G214" s="66">
        <f t="shared" si="43"/>
        <v>2208422.9943170003</v>
      </c>
      <c r="H214" s="66">
        <f t="shared" si="44"/>
        <v>745984.99568299903</v>
      </c>
      <c r="I214" s="66">
        <f t="shared" si="45"/>
        <v>2954407.9899999993</v>
      </c>
    </row>
    <row r="215" spans="1:9">
      <c r="A215" s="67" t="s">
        <v>238</v>
      </c>
      <c r="B215" s="66">
        <v>0</v>
      </c>
      <c r="C215" s="66">
        <v>0</v>
      </c>
      <c r="D215" s="66">
        <v>41975.349999999897</v>
      </c>
      <c r="E215" s="66">
        <v>24399.785791999901</v>
      </c>
      <c r="F215" s="66">
        <v>17575.564207999902</v>
      </c>
      <c r="G215" s="66">
        <f t="shared" si="43"/>
        <v>24399.785791999901</v>
      </c>
      <c r="H215" s="66">
        <f t="shared" si="44"/>
        <v>17575.564207999902</v>
      </c>
      <c r="I215" s="66">
        <f t="shared" si="45"/>
        <v>41975.349999999802</v>
      </c>
    </row>
    <row r="216" spans="1:9">
      <c r="A216" s="67" t="s">
        <v>239</v>
      </c>
      <c r="B216" s="66">
        <v>0</v>
      </c>
      <c r="C216" s="66">
        <v>0</v>
      </c>
      <c r="D216" s="66">
        <v>0</v>
      </c>
      <c r="E216" s="66">
        <v>0</v>
      </c>
      <c r="F216" s="66">
        <v>0</v>
      </c>
      <c r="G216" s="66">
        <f t="shared" si="43"/>
        <v>0</v>
      </c>
      <c r="H216" s="66">
        <f t="shared" si="44"/>
        <v>0</v>
      </c>
      <c r="I216" s="66">
        <f t="shared" si="45"/>
        <v>0</v>
      </c>
    </row>
    <row r="217" spans="1:9">
      <c r="A217" s="67" t="s">
        <v>240</v>
      </c>
      <c r="B217" s="66">
        <v>677157.71999999904</v>
      </c>
      <c r="C217" s="66">
        <v>0</v>
      </c>
      <c r="D217" s="66">
        <v>0</v>
      </c>
      <c r="E217" s="66">
        <v>0</v>
      </c>
      <c r="F217" s="66">
        <v>0</v>
      </c>
      <c r="G217" s="66">
        <f t="shared" si="43"/>
        <v>677157.71999999904</v>
      </c>
      <c r="H217" s="66">
        <f t="shared" si="44"/>
        <v>0</v>
      </c>
      <c r="I217" s="66">
        <f t="shared" si="45"/>
        <v>677157.71999999904</v>
      </c>
    </row>
    <row r="218" spans="1:9">
      <c r="A218" s="67" t="s">
        <v>241</v>
      </c>
      <c r="B218" s="66">
        <v>0</v>
      </c>
      <c r="C218" s="66">
        <v>0</v>
      </c>
      <c r="D218" s="66">
        <v>0</v>
      </c>
      <c r="E218" s="66">
        <v>0</v>
      </c>
      <c r="F218" s="66">
        <v>0</v>
      </c>
      <c r="G218" s="66">
        <f t="shared" si="43"/>
        <v>0</v>
      </c>
      <c r="H218" s="66">
        <f t="shared" si="44"/>
        <v>0</v>
      </c>
      <c r="I218" s="66">
        <f t="shared" si="45"/>
        <v>0</v>
      </c>
    </row>
    <row r="219" spans="1:9">
      <c r="A219" s="67" t="s">
        <v>242</v>
      </c>
      <c r="B219" s="64">
        <v>-5467</v>
      </c>
      <c r="C219" s="64">
        <v>0</v>
      </c>
      <c r="D219" s="64">
        <v>0</v>
      </c>
      <c r="E219" s="64">
        <v>0</v>
      </c>
      <c r="F219" s="64">
        <v>0</v>
      </c>
      <c r="G219" s="64">
        <f t="shared" si="43"/>
        <v>-5467</v>
      </c>
      <c r="H219" s="64">
        <f t="shared" si="44"/>
        <v>0</v>
      </c>
      <c r="I219" s="64">
        <f t="shared" si="45"/>
        <v>-5467</v>
      </c>
    </row>
    <row r="220" spans="1:9">
      <c r="A220" s="67" t="s">
        <v>243</v>
      </c>
      <c r="B220" s="66">
        <f>SUM(B213:B219)</f>
        <v>19320966.779999997</v>
      </c>
      <c r="C220" s="66">
        <f t="shared" ref="C220:I220" si="46">SUM(C213:C219)</f>
        <v>6760395.5099999998</v>
      </c>
      <c r="D220" s="66">
        <f t="shared" si="46"/>
        <v>2941447.1199999903</v>
      </c>
      <c r="E220" s="66">
        <f t="shared" si="46"/>
        <v>1709209.698755</v>
      </c>
      <c r="F220" s="66">
        <f t="shared" si="46"/>
        <v>1232237.4212449989</v>
      </c>
      <c r="G220" s="66">
        <f t="shared" si="46"/>
        <v>21030176.478754997</v>
      </c>
      <c r="H220" s="66">
        <f t="shared" si="46"/>
        <v>7992632.9312449982</v>
      </c>
      <c r="I220" s="66">
        <f t="shared" si="46"/>
        <v>29022809.409999996</v>
      </c>
    </row>
    <row r="221" spans="1:9">
      <c r="A221" s="68" t="s">
        <v>244</v>
      </c>
      <c r="B221" s="66"/>
      <c r="C221" s="66"/>
      <c r="D221" s="66"/>
      <c r="E221" s="66"/>
      <c r="F221" s="66"/>
      <c r="G221" s="66"/>
      <c r="H221" s="66"/>
      <c r="I221" s="66"/>
    </row>
    <row r="222" spans="1:9">
      <c r="A222" s="74" t="s">
        <v>245</v>
      </c>
      <c r="B222" s="64">
        <v>100009058.81999999</v>
      </c>
      <c r="C222" s="64">
        <v>16070474.289999999</v>
      </c>
      <c r="D222" s="64">
        <v>0</v>
      </c>
      <c r="E222" s="64">
        <v>0</v>
      </c>
      <c r="F222" s="64">
        <v>0</v>
      </c>
      <c r="G222" s="64">
        <f t="shared" ref="G222" si="47">B222+E222</f>
        <v>100009058.81999999</v>
      </c>
      <c r="H222" s="64">
        <f t="shared" ref="H222" si="48">C222+F222</f>
        <v>16070474.289999999</v>
      </c>
      <c r="I222" s="64">
        <f t="shared" ref="I222" si="49">SUM(G222:H222)</f>
        <v>116079533.10999998</v>
      </c>
    </row>
    <row r="223" spans="1:9">
      <c r="A223" s="67" t="s">
        <v>246</v>
      </c>
      <c r="B223" s="66">
        <f>SUM(B222)</f>
        <v>100009058.81999999</v>
      </c>
      <c r="C223" s="66">
        <f t="shared" ref="C223:I223" si="50">SUM(C222)</f>
        <v>16070474.289999999</v>
      </c>
      <c r="D223" s="66">
        <f t="shared" si="50"/>
        <v>0</v>
      </c>
      <c r="E223" s="66">
        <f t="shared" si="50"/>
        <v>0</v>
      </c>
      <c r="F223" s="66">
        <f t="shared" si="50"/>
        <v>0</v>
      </c>
      <c r="G223" s="66">
        <f t="shared" si="50"/>
        <v>100009058.81999999</v>
      </c>
      <c r="H223" s="66">
        <f t="shared" si="50"/>
        <v>16070474.289999999</v>
      </c>
      <c r="I223" s="66">
        <f t="shared" si="50"/>
        <v>116079533.10999998</v>
      </c>
    </row>
    <row r="224" spans="1:9">
      <c r="A224" s="68" t="s">
        <v>247</v>
      </c>
      <c r="B224" s="69"/>
      <c r="C224" s="69"/>
      <c r="D224" s="69"/>
      <c r="E224" s="69"/>
      <c r="F224" s="69"/>
      <c r="G224" s="69"/>
      <c r="H224" s="69"/>
      <c r="I224" s="69"/>
    </row>
    <row r="225" spans="1:10">
      <c r="A225" s="67" t="s">
        <v>248</v>
      </c>
      <c r="B225" s="66">
        <v>3032237.2699999898</v>
      </c>
      <c r="C225" s="66">
        <v>1603993.28</v>
      </c>
      <c r="D225" s="66">
        <v>68497984.549999908</v>
      </c>
      <c r="E225" s="66">
        <v>45886447.093179002</v>
      </c>
      <c r="F225" s="66">
        <v>22611537.456821002</v>
      </c>
      <c r="G225" s="66">
        <f t="shared" ref="G225:G237" si="51">B225+E225</f>
        <v>48918684.363178991</v>
      </c>
      <c r="H225" s="66">
        <f t="shared" ref="H225:H237" si="52">C225+F225</f>
        <v>24215530.736821003</v>
      </c>
      <c r="I225" s="66">
        <f t="shared" ref="I225:I237" si="53">SUM(G225:H225)</f>
        <v>73134215.099999994</v>
      </c>
      <c r="J225" s="73"/>
    </row>
    <row r="226" spans="1:10">
      <c r="A226" s="67" t="s">
        <v>249</v>
      </c>
      <c r="B226" s="66">
        <v>408736.77999999898</v>
      </c>
      <c r="C226" s="66">
        <v>174427.78</v>
      </c>
      <c r="D226" s="66">
        <v>451210.00000000099</v>
      </c>
      <c r="E226" s="66">
        <v>347879.868556</v>
      </c>
      <c r="F226" s="66">
        <v>103330.131444</v>
      </c>
      <c r="G226" s="66">
        <f t="shared" si="51"/>
        <v>756616.64855599892</v>
      </c>
      <c r="H226" s="66">
        <f t="shared" si="52"/>
        <v>277757.91144399997</v>
      </c>
      <c r="I226" s="66">
        <f t="shared" si="53"/>
        <v>1034374.5599999989</v>
      </c>
    </row>
    <row r="227" spans="1:10">
      <c r="A227" s="67" t="s">
        <v>250</v>
      </c>
      <c r="B227" s="66">
        <v>0</v>
      </c>
      <c r="C227" s="66">
        <v>0</v>
      </c>
      <c r="D227" s="66">
        <v>-26152040.739999998</v>
      </c>
      <c r="E227" s="66">
        <v>-17462940.479578</v>
      </c>
      <c r="F227" s="66">
        <v>-8689100.2604220007</v>
      </c>
      <c r="G227" s="66">
        <f t="shared" si="51"/>
        <v>-17462940.479578</v>
      </c>
      <c r="H227" s="66">
        <f t="shared" si="52"/>
        <v>-8689100.2604220007</v>
      </c>
      <c r="I227" s="66">
        <f t="shared" si="53"/>
        <v>-26152040.740000002</v>
      </c>
    </row>
    <row r="228" spans="1:10">
      <c r="A228" s="67" t="s">
        <v>251</v>
      </c>
      <c r="B228" s="66">
        <v>1287098.6599999999</v>
      </c>
      <c r="C228" s="66">
        <v>878176.17</v>
      </c>
      <c r="D228" s="66">
        <v>19449736.920000002</v>
      </c>
      <c r="E228" s="66">
        <v>13032196.069832001</v>
      </c>
      <c r="F228" s="66">
        <v>6417540.8501679897</v>
      </c>
      <c r="G228" s="66">
        <f t="shared" si="51"/>
        <v>14319294.729832001</v>
      </c>
      <c r="H228" s="66">
        <f t="shared" si="52"/>
        <v>7295717.0201679897</v>
      </c>
      <c r="I228" s="66">
        <f t="shared" si="53"/>
        <v>21615011.749999993</v>
      </c>
    </row>
    <row r="229" spans="1:10">
      <c r="A229" s="67" t="s">
        <v>252</v>
      </c>
      <c r="B229" s="66">
        <v>4896780.21</v>
      </c>
      <c r="C229" s="66">
        <v>270823.76999999897</v>
      </c>
      <c r="D229" s="66">
        <v>62931.08</v>
      </c>
      <c r="E229" s="66">
        <v>38251.059688000001</v>
      </c>
      <c r="F229" s="66">
        <v>24680.020312000001</v>
      </c>
      <c r="G229" s="66">
        <f t="shared" si="51"/>
        <v>4935031.269688</v>
      </c>
      <c r="H229" s="66">
        <f t="shared" si="52"/>
        <v>295503.79031199898</v>
      </c>
      <c r="I229" s="66">
        <f t="shared" si="53"/>
        <v>5230535.0599999987</v>
      </c>
    </row>
    <row r="230" spans="1:10">
      <c r="A230" s="67" t="s">
        <v>253</v>
      </c>
      <c r="B230" s="66">
        <v>1513123.36</v>
      </c>
      <c r="C230" s="66">
        <v>3645761.11</v>
      </c>
      <c r="D230" s="66">
        <v>6189681.4699999997</v>
      </c>
      <c r="E230" s="66">
        <v>3596566.4798650001</v>
      </c>
      <c r="F230" s="66">
        <v>2593114.9901349898</v>
      </c>
      <c r="G230" s="66">
        <f t="shared" si="51"/>
        <v>5109689.839865</v>
      </c>
      <c r="H230" s="66">
        <f t="shared" si="52"/>
        <v>6238876.1001349892</v>
      </c>
      <c r="I230" s="66">
        <f t="shared" si="53"/>
        <v>11348565.93999999</v>
      </c>
    </row>
    <row r="231" spans="1:10">
      <c r="A231" s="67" t="s">
        <v>254</v>
      </c>
      <c r="B231" s="66">
        <v>18403196.620000001</v>
      </c>
      <c r="C231" s="66">
        <v>9438089.7999999896</v>
      </c>
      <c r="D231" s="66">
        <v>19160030.899999902</v>
      </c>
      <c r="E231" s="66">
        <v>13020708.9814319</v>
      </c>
      <c r="F231" s="66">
        <v>6139321.91856799</v>
      </c>
      <c r="G231" s="66">
        <f t="shared" si="51"/>
        <v>31423905.601431899</v>
      </c>
      <c r="H231" s="66">
        <f t="shared" si="52"/>
        <v>15577411.718567979</v>
      </c>
      <c r="I231" s="66">
        <f t="shared" si="53"/>
        <v>47001317.319999874</v>
      </c>
    </row>
    <row r="232" spans="1:10">
      <c r="A232" s="67" t="s">
        <v>255</v>
      </c>
      <c r="B232" s="66">
        <v>6961252.1799999997</v>
      </c>
      <c r="C232" s="66">
        <v>2408128.0199999898</v>
      </c>
      <c r="D232" s="66">
        <v>1838806.38</v>
      </c>
      <c r="E232" s="66">
        <v>1230148.5799139999</v>
      </c>
      <c r="F232" s="66">
        <v>608657.800086</v>
      </c>
      <c r="G232" s="66">
        <f t="shared" si="51"/>
        <v>8191400.7599139996</v>
      </c>
      <c r="H232" s="66">
        <f t="shared" si="52"/>
        <v>3016785.8200859898</v>
      </c>
      <c r="I232" s="66">
        <f t="shared" si="53"/>
        <v>11208186.579999989</v>
      </c>
    </row>
    <row r="233" spans="1:10">
      <c r="A233" s="67" t="s">
        <v>256</v>
      </c>
      <c r="B233" s="66">
        <v>0</v>
      </c>
      <c r="C233" s="66">
        <v>0</v>
      </c>
      <c r="D233" s="66">
        <v>74493.039999999994</v>
      </c>
      <c r="E233" s="66">
        <v>50948.436223999903</v>
      </c>
      <c r="F233" s="66">
        <v>23544.603776</v>
      </c>
      <c r="G233" s="66">
        <f t="shared" si="51"/>
        <v>50948.436223999903</v>
      </c>
      <c r="H233" s="66">
        <f t="shared" si="52"/>
        <v>23544.603776</v>
      </c>
      <c r="I233" s="66">
        <f t="shared" si="53"/>
        <v>74493.039999999906</v>
      </c>
    </row>
    <row r="234" spans="1:10">
      <c r="A234" s="67" t="s">
        <v>257</v>
      </c>
      <c r="B234" s="66">
        <v>1477203.55</v>
      </c>
      <c r="C234" s="66">
        <v>510616.11</v>
      </c>
      <c r="D234" s="66">
        <v>2171252.9</v>
      </c>
      <c r="E234" s="66">
        <v>1458412.3337019901</v>
      </c>
      <c r="F234" s="66">
        <v>712840.56629800005</v>
      </c>
      <c r="G234" s="66">
        <f t="shared" si="51"/>
        <v>2935615.8837019904</v>
      </c>
      <c r="H234" s="66">
        <f t="shared" si="52"/>
        <v>1223456.6762979999</v>
      </c>
      <c r="I234" s="66">
        <f t="shared" si="53"/>
        <v>4159072.5599999903</v>
      </c>
    </row>
    <row r="235" spans="1:10">
      <c r="A235" s="67" t="s">
        <v>258</v>
      </c>
      <c r="B235" s="66">
        <v>220871</v>
      </c>
      <c r="C235" s="66">
        <v>0</v>
      </c>
      <c r="D235" s="66">
        <v>18585649.370000001</v>
      </c>
      <c r="E235" s="66">
        <v>12457372.722701</v>
      </c>
      <c r="F235" s="66">
        <v>6128276.6472990001</v>
      </c>
      <c r="G235" s="66">
        <f t="shared" si="51"/>
        <v>12678243.722701</v>
      </c>
      <c r="H235" s="66">
        <f t="shared" si="52"/>
        <v>6128276.6472990001</v>
      </c>
      <c r="I235" s="66">
        <f t="shared" si="53"/>
        <v>18806520.370000001</v>
      </c>
    </row>
    <row r="236" spans="1:10">
      <c r="A236" s="67" t="s">
        <v>259</v>
      </c>
      <c r="B236" s="66">
        <v>0</v>
      </c>
      <c r="C236" s="66">
        <v>967957.06</v>
      </c>
      <c r="D236" s="66">
        <v>0</v>
      </c>
      <c r="E236" s="66">
        <v>0</v>
      </c>
      <c r="F236" s="66">
        <v>0</v>
      </c>
      <c r="G236" s="66">
        <f t="shared" si="51"/>
        <v>0</v>
      </c>
      <c r="H236" s="66">
        <f t="shared" si="52"/>
        <v>967957.06</v>
      </c>
      <c r="I236" s="66">
        <f t="shared" si="53"/>
        <v>967957.06</v>
      </c>
    </row>
    <row r="237" spans="1:10">
      <c r="A237" s="67" t="s">
        <v>260</v>
      </c>
      <c r="B237" s="64">
        <v>913037.96</v>
      </c>
      <c r="C237" s="64">
        <v>0</v>
      </c>
      <c r="D237" s="64">
        <v>21568150.609999999</v>
      </c>
      <c r="E237" s="64">
        <v>14477207.771069</v>
      </c>
      <c r="F237" s="64">
        <v>7090942.8389309896</v>
      </c>
      <c r="G237" s="64">
        <f t="shared" si="51"/>
        <v>15390245.731068999</v>
      </c>
      <c r="H237" s="64">
        <f t="shared" si="52"/>
        <v>7090942.8389309896</v>
      </c>
      <c r="I237" s="64">
        <f t="shared" si="53"/>
        <v>22481188.569999989</v>
      </c>
    </row>
    <row r="238" spans="1:10">
      <c r="A238" s="67" t="s">
        <v>261</v>
      </c>
      <c r="B238" s="83">
        <f>SUM(B225:B237)</f>
        <v>39113537.589999989</v>
      </c>
      <c r="C238" s="83">
        <f t="shared" ref="C238:I238" si="54">SUM(C225:C237)</f>
        <v>19897973.099999975</v>
      </c>
      <c r="D238" s="83">
        <f t="shared" si="54"/>
        <v>131897886.47999983</v>
      </c>
      <c r="E238" s="83">
        <f t="shared" si="54"/>
        <v>88133198.916583911</v>
      </c>
      <c r="F238" s="83">
        <f t="shared" si="54"/>
        <v>43764687.563415959</v>
      </c>
      <c r="G238" s="83">
        <f t="shared" si="54"/>
        <v>127246736.50658388</v>
      </c>
      <c r="H238" s="83">
        <f t="shared" si="54"/>
        <v>63662660.663415939</v>
      </c>
      <c r="I238" s="83">
        <f t="shared" si="54"/>
        <v>190909397.16999984</v>
      </c>
    </row>
    <row r="239" spans="1:10" ht="15" thickBot="1">
      <c r="A239" s="67" t="s">
        <v>262</v>
      </c>
      <c r="B239" s="72">
        <f>B136+B166+B204+B211+B220+B223+B238</f>
        <v>412284764.30999964</v>
      </c>
      <c r="C239" s="72">
        <f t="shared" ref="C239:I239" si="55">C136+C166+C204+C211+C220+C223+C238</f>
        <v>119492570.24999978</v>
      </c>
      <c r="D239" s="72">
        <f t="shared" si="55"/>
        <v>171007967.5799998</v>
      </c>
      <c r="E239" s="72">
        <f t="shared" si="55"/>
        <v>110898297.05585891</v>
      </c>
      <c r="F239" s="72">
        <f t="shared" si="55"/>
        <v>60109670.524140954</v>
      </c>
      <c r="G239" s="72">
        <f t="shared" si="55"/>
        <v>523183061.36585855</v>
      </c>
      <c r="H239" s="72">
        <f t="shared" si="55"/>
        <v>179602240.77414072</v>
      </c>
      <c r="I239" s="72">
        <f t="shared" si="55"/>
        <v>702785302.13999927</v>
      </c>
    </row>
    <row r="240" spans="1:10" ht="15" thickTop="1">
      <c r="A240" s="65"/>
      <c r="B240" s="71"/>
      <c r="C240" s="71"/>
      <c r="D240" s="71"/>
      <c r="E240" s="71"/>
      <c r="F240" s="71"/>
      <c r="G240" s="71"/>
      <c r="H240" s="71"/>
      <c r="I240" s="71"/>
    </row>
    <row r="241" spans="1:9">
      <c r="A241" s="67" t="s">
        <v>263</v>
      </c>
      <c r="B241" s="69"/>
      <c r="C241" s="69"/>
      <c r="D241" s="69"/>
      <c r="E241" s="69"/>
      <c r="F241" s="69"/>
      <c r="G241" s="69"/>
      <c r="H241" s="69"/>
      <c r="I241" s="69"/>
    </row>
    <row r="242" spans="1:9">
      <c r="A242" s="68" t="s">
        <v>264</v>
      </c>
      <c r="B242" s="69"/>
      <c r="C242" s="69"/>
      <c r="D242" s="69"/>
      <c r="E242" s="69"/>
      <c r="F242" s="69"/>
      <c r="G242" s="69"/>
      <c r="H242" s="69"/>
      <c r="I242" s="69"/>
    </row>
    <row r="243" spans="1:9">
      <c r="A243" s="67" t="s">
        <v>265</v>
      </c>
      <c r="B243" s="66">
        <v>255346118.11999899</v>
      </c>
      <c r="C243" s="66">
        <v>120923804.779999</v>
      </c>
      <c r="D243" s="66">
        <v>24340766.68</v>
      </c>
      <c r="E243" s="66">
        <v>16352136.2489719</v>
      </c>
      <c r="F243" s="66">
        <v>7988630.4310280001</v>
      </c>
      <c r="G243" s="66">
        <f t="shared" ref="G243:G244" si="56">B243+E243</f>
        <v>271698254.36897087</v>
      </c>
      <c r="H243" s="66">
        <f t="shared" ref="H243:H244" si="57">C243+F243</f>
        <v>128912435.211027</v>
      </c>
      <c r="I243" s="66">
        <f t="shared" ref="I243:I244" si="58">SUM(G243:H243)</f>
        <v>400610689.5799979</v>
      </c>
    </row>
    <row r="244" spans="1:9">
      <c r="A244" s="67" t="s">
        <v>266</v>
      </c>
      <c r="B244" s="64">
        <v>6436431.3199999901</v>
      </c>
      <c r="C244" s="64">
        <v>139917.95000000001</v>
      </c>
      <c r="D244" s="64">
        <v>0</v>
      </c>
      <c r="E244" s="64">
        <v>0</v>
      </c>
      <c r="F244" s="64">
        <v>0</v>
      </c>
      <c r="G244" s="64">
        <f t="shared" si="56"/>
        <v>6436431.3199999901</v>
      </c>
      <c r="H244" s="64">
        <f t="shared" si="57"/>
        <v>139917.95000000001</v>
      </c>
      <c r="I244" s="64">
        <f t="shared" si="58"/>
        <v>6576349.2699999902</v>
      </c>
    </row>
    <row r="245" spans="1:9">
      <c r="A245" s="67" t="s">
        <v>267</v>
      </c>
      <c r="B245" s="66">
        <f>SUM(B243:B244)</f>
        <v>261782549.43999898</v>
      </c>
      <c r="C245" s="66">
        <f t="shared" ref="C245:I245" si="59">SUM(C243:C244)</f>
        <v>121063722.72999901</v>
      </c>
      <c r="D245" s="66">
        <f t="shared" si="59"/>
        <v>24340766.68</v>
      </c>
      <c r="E245" s="66">
        <f t="shared" si="59"/>
        <v>16352136.2489719</v>
      </c>
      <c r="F245" s="66">
        <f t="shared" si="59"/>
        <v>7988630.4310280001</v>
      </c>
      <c r="G245" s="66">
        <f t="shared" si="59"/>
        <v>278134685.68897086</v>
      </c>
      <c r="H245" s="66">
        <f t="shared" si="59"/>
        <v>129052353.161027</v>
      </c>
      <c r="I245" s="66">
        <f t="shared" si="59"/>
        <v>407187038.84999788</v>
      </c>
    </row>
    <row r="246" spans="1:9">
      <c r="A246" s="68" t="s">
        <v>268</v>
      </c>
      <c r="B246" s="66"/>
      <c r="C246" s="66"/>
      <c r="D246" s="66"/>
      <c r="E246" s="66"/>
      <c r="F246" s="66"/>
      <c r="G246" s="66"/>
      <c r="H246" s="66"/>
      <c r="I246" s="66"/>
    </row>
    <row r="247" spans="1:9">
      <c r="A247" s="67" t="s">
        <v>269</v>
      </c>
      <c r="B247" s="66">
        <v>14659583.2999999</v>
      </c>
      <c r="C247" s="66">
        <v>2810368.4</v>
      </c>
      <c r="D247" s="66">
        <v>37387422.020000003</v>
      </c>
      <c r="E247" s="66">
        <v>25089601.147762001</v>
      </c>
      <c r="F247" s="66">
        <v>12297820.8722379</v>
      </c>
      <c r="G247" s="66">
        <f t="shared" ref="G247:G249" si="60">B247+E247</f>
        <v>39749184.447761901</v>
      </c>
      <c r="H247" s="66">
        <f t="shared" ref="H247:H249" si="61">C247+F247</f>
        <v>15108189.272237901</v>
      </c>
      <c r="I247" s="66">
        <f t="shared" ref="I247:I249" si="62">SUM(G247:H247)</f>
        <v>54857373.719999805</v>
      </c>
    </row>
    <row r="248" spans="1:9">
      <c r="A248" s="67" t="s">
        <v>270</v>
      </c>
      <c r="B248" s="66">
        <v>11648257.4699999</v>
      </c>
      <c r="C248" s="66">
        <v>0</v>
      </c>
      <c r="D248" s="66">
        <v>0</v>
      </c>
      <c r="E248" s="66">
        <v>0</v>
      </c>
      <c r="F248" s="66">
        <v>0</v>
      </c>
      <c r="G248" s="66">
        <f t="shared" si="60"/>
        <v>11648257.4699999</v>
      </c>
      <c r="H248" s="66">
        <f t="shared" si="61"/>
        <v>0</v>
      </c>
      <c r="I248" s="66">
        <f t="shared" si="62"/>
        <v>11648257.4699999</v>
      </c>
    </row>
    <row r="249" spans="1:9">
      <c r="A249" s="67" t="s">
        <v>271</v>
      </c>
      <c r="B249" s="64">
        <v>4806134.04</v>
      </c>
      <c r="C249" s="64">
        <v>24974.309999999899</v>
      </c>
      <c r="D249" s="64">
        <v>0</v>
      </c>
      <c r="E249" s="64">
        <v>0</v>
      </c>
      <c r="F249" s="64">
        <v>0</v>
      </c>
      <c r="G249" s="64">
        <f t="shared" si="60"/>
        <v>4806134.04</v>
      </c>
      <c r="H249" s="64">
        <f t="shared" si="61"/>
        <v>24974.309999999899</v>
      </c>
      <c r="I249" s="64">
        <f t="shared" si="62"/>
        <v>4831108.3499999996</v>
      </c>
    </row>
    <row r="250" spans="1:9">
      <c r="A250" s="67" t="s">
        <v>272</v>
      </c>
      <c r="B250" s="66">
        <f>SUM(B247:B249)</f>
        <v>31113974.809999801</v>
      </c>
      <c r="C250" s="66">
        <f t="shared" ref="C250:I250" si="63">SUM(C247:C249)</f>
        <v>2835342.71</v>
      </c>
      <c r="D250" s="66">
        <f t="shared" si="63"/>
        <v>37387422.020000003</v>
      </c>
      <c r="E250" s="66">
        <f t="shared" si="63"/>
        <v>25089601.147762001</v>
      </c>
      <c r="F250" s="66">
        <f t="shared" si="63"/>
        <v>12297820.8722379</v>
      </c>
      <c r="G250" s="66">
        <f t="shared" si="63"/>
        <v>56203575.957761802</v>
      </c>
      <c r="H250" s="66">
        <f t="shared" si="63"/>
        <v>15133163.582237901</v>
      </c>
      <c r="I250" s="66">
        <f t="shared" si="63"/>
        <v>71336739.539999709</v>
      </c>
    </row>
    <row r="251" spans="1:9">
      <c r="A251" s="68" t="s">
        <v>273</v>
      </c>
      <c r="B251" s="66"/>
      <c r="C251" s="66"/>
      <c r="D251" s="66"/>
      <c r="E251" s="66"/>
      <c r="F251" s="66"/>
      <c r="G251" s="66"/>
      <c r="H251" s="66"/>
      <c r="I251" s="66"/>
    </row>
    <row r="252" spans="1:9">
      <c r="A252" s="67" t="s">
        <v>274</v>
      </c>
      <c r="B252" s="64">
        <v>20423914.75</v>
      </c>
      <c r="C252" s="64">
        <v>0</v>
      </c>
      <c r="D252" s="64">
        <v>0</v>
      </c>
      <c r="E252" s="64">
        <v>0</v>
      </c>
      <c r="F252" s="64">
        <v>0</v>
      </c>
      <c r="G252" s="64">
        <f t="shared" ref="G252" si="64">B252+E252</f>
        <v>20423914.75</v>
      </c>
      <c r="H252" s="64">
        <f t="shared" ref="H252" si="65">C252+F252</f>
        <v>0</v>
      </c>
      <c r="I252" s="64">
        <f t="shared" ref="I252" si="66">SUM(G252:H252)</f>
        <v>20423914.75</v>
      </c>
    </row>
    <row r="253" spans="1:9">
      <c r="A253" s="67" t="s">
        <v>275</v>
      </c>
      <c r="B253" s="66">
        <f>SUM(B252)</f>
        <v>20423914.75</v>
      </c>
      <c r="C253" s="66">
        <f t="shared" ref="C253:I253" si="67">SUM(C252)</f>
        <v>0</v>
      </c>
      <c r="D253" s="66">
        <f t="shared" si="67"/>
        <v>0</v>
      </c>
      <c r="E253" s="66">
        <f t="shared" si="67"/>
        <v>0</v>
      </c>
      <c r="F253" s="66">
        <f t="shared" si="67"/>
        <v>0</v>
      </c>
      <c r="G253" s="66">
        <f t="shared" si="67"/>
        <v>20423914.75</v>
      </c>
      <c r="H253" s="66">
        <f t="shared" si="67"/>
        <v>0</v>
      </c>
      <c r="I253" s="66">
        <f t="shared" si="67"/>
        <v>20423914.75</v>
      </c>
    </row>
    <row r="254" spans="1:9">
      <c r="A254" s="68" t="s">
        <v>276</v>
      </c>
      <c r="B254" s="66"/>
      <c r="C254" s="66"/>
      <c r="D254" s="66"/>
      <c r="E254" s="66"/>
      <c r="F254" s="66"/>
      <c r="G254" s="66"/>
      <c r="H254" s="66"/>
      <c r="I254" s="66"/>
    </row>
    <row r="255" spans="1:9">
      <c r="A255" s="67" t="s">
        <v>277</v>
      </c>
      <c r="B255" s="66">
        <v>15517689</v>
      </c>
      <c r="C255" s="66">
        <v>0</v>
      </c>
      <c r="D255" s="66">
        <v>0</v>
      </c>
      <c r="E255" s="66">
        <v>0</v>
      </c>
      <c r="F255" s="66">
        <v>0</v>
      </c>
      <c r="G255" s="66">
        <f t="shared" ref="G255:G260" si="68">B255+E255</f>
        <v>15517689</v>
      </c>
      <c r="H255" s="66">
        <f t="shared" ref="H255:H260" si="69">C255+F255</f>
        <v>0</v>
      </c>
      <c r="I255" s="66">
        <f t="shared" ref="I255:I260" si="70">SUM(G255:H255)</f>
        <v>15517689</v>
      </c>
    </row>
    <row r="256" spans="1:9">
      <c r="A256" s="67" t="s">
        <v>278</v>
      </c>
      <c r="B256" s="66">
        <v>-43611842.069999903</v>
      </c>
      <c r="C256" s="66">
        <v>0</v>
      </c>
      <c r="D256" s="66">
        <v>119027.25</v>
      </c>
      <c r="E256" s="66">
        <v>81426.541724999901</v>
      </c>
      <c r="F256" s="66">
        <v>37600.708274999997</v>
      </c>
      <c r="G256" s="66">
        <f t="shared" si="68"/>
        <v>-43530415.528274901</v>
      </c>
      <c r="H256" s="66">
        <f t="shared" si="69"/>
        <v>37600.708274999997</v>
      </c>
      <c r="I256" s="66">
        <f t="shared" si="70"/>
        <v>-43492814.819999903</v>
      </c>
    </row>
    <row r="257" spans="1:9">
      <c r="A257" s="67" t="s">
        <v>279</v>
      </c>
      <c r="B257" s="66">
        <v>-633007.68000000005</v>
      </c>
      <c r="C257" s="66">
        <v>-61849.0799999999</v>
      </c>
      <c r="D257" s="66">
        <v>0</v>
      </c>
      <c r="E257" s="66">
        <v>0</v>
      </c>
      <c r="F257" s="66">
        <v>0</v>
      </c>
      <c r="G257" s="66">
        <f t="shared" si="68"/>
        <v>-633007.68000000005</v>
      </c>
      <c r="H257" s="66">
        <f t="shared" si="69"/>
        <v>-61849.0799999999</v>
      </c>
      <c r="I257" s="66">
        <f t="shared" si="70"/>
        <v>-694856.76</v>
      </c>
    </row>
    <row r="258" spans="1:9">
      <c r="A258" s="67" t="s">
        <v>280</v>
      </c>
      <c r="B258" s="66">
        <v>132648.6</v>
      </c>
      <c r="C258" s="66">
        <v>16478.88</v>
      </c>
      <c r="D258" s="66">
        <v>0</v>
      </c>
      <c r="E258" s="66">
        <v>0</v>
      </c>
      <c r="F258" s="66">
        <v>0</v>
      </c>
      <c r="G258" s="66">
        <f t="shared" si="68"/>
        <v>132648.6</v>
      </c>
      <c r="H258" s="66">
        <f t="shared" si="69"/>
        <v>16478.88</v>
      </c>
      <c r="I258" s="66">
        <f t="shared" si="70"/>
        <v>149127.48000000001</v>
      </c>
    </row>
    <row r="259" spans="1:9">
      <c r="A259" s="67" t="s">
        <v>281</v>
      </c>
      <c r="B259" s="66">
        <v>-14646.13</v>
      </c>
      <c r="C259" s="66">
        <v>0</v>
      </c>
      <c r="D259" s="66">
        <v>0</v>
      </c>
      <c r="E259" s="66">
        <v>0</v>
      </c>
      <c r="F259" s="66">
        <v>0</v>
      </c>
      <c r="G259" s="66">
        <f t="shared" si="68"/>
        <v>-14646.13</v>
      </c>
      <c r="H259" s="66">
        <f t="shared" si="69"/>
        <v>0</v>
      </c>
      <c r="I259" s="66">
        <f t="shared" si="70"/>
        <v>-14646.13</v>
      </c>
    </row>
    <row r="260" spans="1:9">
      <c r="A260" s="67" t="s">
        <v>282</v>
      </c>
      <c r="B260" s="64">
        <v>0</v>
      </c>
      <c r="C260" s="64">
        <v>0</v>
      </c>
      <c r="D260" s="64">
        <v>0</v>
      </c>
      <c r="E260" s="64">
        <v>0</v>
      </c>
      <c r="F260" s="64">
        <v>0</v>
      </c>
      <c r="G260" s="64">
        <f t="shared" si="68"/>
        <v>0</v>
      </c>
      <c r="H260" s="64">
        <f t="shared" si="69"/>
        <v>0</v>
      </c>
      <c r="I260" s="64">
        <f t="shared" si="70"/>
        <v>0</v>
      </c>
    </row>
    <row r="261" spans="1:9">
      <c r="A261" s="67" t="s">
        <v>283</v>
      </c>
      <c r="B261" s="66">
        <f>SUM(B255:B260)</f>
        <v>-28609158.279999901</v>
      </c>
      <c r="C261" s="66">
        <f t="shared" ref="C261:I261" si="71">SUM(C255:C260)</f>
        <v>-45370.199999999895</v>
      </c>
      <c r="D261" s="66">
        <f t="shared" si="71"/>
        <v>119027.25</v>
      </c>
      <c r="E261" s="66">
        <f t="shared" si="71"/>
        <v>81426.541724999901</v>
      </c>
      <c r="F261" s="66">
        <f t="shared" si="71"/>
        <v>37600.708274999997</v>
      </c>
      <c r="G261" s="66">
        <f t="shared" si="71"/>
        <v>-28527731.738274898</v>
      </c>
      <c r="H261" s="66">
        <f t="shared" si="71"/>
        <v>-7769.4917249999016</v>
      </c>
      <c r="I261" s="66">
        <f t="shared" si="71"/>
        <v>-28535501.229999904</v>
      </c>
    </row>
    <row r="262" spans="1:9">
      <c r="A262" s="68" t="s">
        <v>284</v>
      </c>
      <c r="B262" s="66"/>
      <c r="C262" s="66"/>
      <c r="D262" s="66"/>
      <c r="E262" s="66"/>
      <c r="F262" s="66"/>
      <c r="G262" s="66"/>
      <c r="H262" s="66"/>
      <c r="I262" s="66"/>
    </row>
    <row r="263" spans="1:9">
      <c r="A263" s="67" t="s">
        <v>285</v>
      </c>
      <c r="B263" s="66">
        <v>3218208.4299999899</v>
      </c>
      <c r="C263" s="66">
        <v>0</v>
      </c>
      <c r="D263" s="66">
        <v>0</v>
      </c>
      <c r="E263" s="66">
        <v>0</v>
      </c>
      <c r="F263" s="66">
        <v>0</v>
      </c>
      <c r="G263" s="66">
        <f t="shared" ref="G263:G264" si="72">B263+E263</f>
        <v>3218208.4299999899</v>
      </c>
      <c r="H263" s="66">
        <f t="shared" ref="H263:H264" si="73">C263+F263</f>
        <v>0</v>
      </c>
      <c r="I263" s="66">
        <f t="shared" ref="I263:I264" si="74">SUM(G263:H263)</f>
        <v>3218208.4299999899</v>
      </c>
    </row>
    <row r="264" spans="1:9">
      <c r="A264" s="67" t="s">
        <v>286</v>
      </c>
      <c r="B264" s="64">
        <v>-6696551.5199999996</v>
      </c>
      <c r="C264" s="64">
        <v>0</v>
      </c>
      <c r="D264" s="64">
        <v>0</v>
      </c>
      <c r="E264" s="64">
        <v>0</v>
      </c>
      <c r="F264" s="64">
        <v>0</v>
      </c>
      <c r="G264" s="64">
        <f t="shared" si="72"/>
        <v>-6696551.5199999996</v>
      </c>
      <c r="H264" s="64">
        <f t="shared" si="73"/>
        <v>0</v>
      </c>
      <c r="I264" s="64">
        <f t="shared" si="74"/>
        <v>-6696551.5199999996</v>
      </c>
    </row>
    <row r="265" spans="1:9">
      <c r="A265" s="67" t="s">
        <v>287</v>
      </c>
      <c r="B265" s="66">
        <f>SUM(B263:B264)</f>
        <v>-3478343.0900000096</v>
      </c>
      <c r="C265" s="66">
        <f t="shared" ref="C265:I265" si="75">SUM(C263:C264)</f>
        <v>0</v>
      </c>
      <c r="D265" s="66">
        <f t="shared" si="75"/>
        <v>0</v>
      </c>
      <c r="E265" s="66">
        <f t="shared" si="75"/>
        <v>0</v>
      </c>
      <c r="F265" s="66">
        <f t="shared" si="75"/>
        <v>0</v>
      </c>
      <c r="G265" s="66">
        <f t="shared" si="75"/>
        <v>-3478343.0900000096</v>
      </c>
      <c r="H265" s="66">
        <f t="shared" si="75"/>
        <v>0</v>
      </c>
      <c r="I265" s="66">
        <f t="shared" si="75"/>
        <v>-3478343.0900000096</v>
      </c>
    </row>
    <row r="266" spans="1:9" ht="15" thickBot="1">
      <c r="A266" s="67" t="s">
        <v>288</v>
      </c>
      <c r="B266" s="72">
        <f>B245+B250+B253+B261+B265</f>
        <v>281232937.62999886</v>
      </c>
      <c r="C266" s="72">
        <f t="shared" ref="C266:I266" si="76">C245+C250+C253+C261+C265</f>
        <v>123853695.239999</v>
      </c>
      <c r="D266" s="72">
        <f t="shared" si="76"/>
        <v>61847215.950000003</v>
      </c>
      <c r="E266" s="72">
        <f t="shared" si="76"/>
        <v>41523163.938458905</v>
      </c>
      <c r="F266" s="72">
        <f t="shared" si="76"/>
        <v>20324052.011540901</v>
      </c>
      <c r="G266" s="72">
        <f t="shared" si="76"/>
        <v>322756101.56845778</v>
      </c>
      <c r="H266" s="72">
        <f t="shared" si="76"/>
        <v>144177747.25153992</v>
      </c>
      <c r="I266" s="72">
        <f t="shared" si="76"/>
        <v>466933848.81999767</v>
      </c>
    </row>
    <row r="267" spans="1:9" ht="15" thickTop="1">
      <c r="A267" s="67" t="s">
        <v>289</v>
      </c>
      <c r="B267" s="71"/>
      <c r="C267" s="71"/>
      <c r="D267" s="71"/>
      <c r="E267" s="71"/>
      <c r="F267" s="71"/>
      <c r="G267" s="71"/>
      <c r="H267" s="71"/>
      <c r="I267" s="71"/>
    </row>
    <row r="268" spans="1:9">
      <c r="A268" s="68" t="s">
        <v>290</v>
      </c>
      <c r="B268" s="69"/>
      <c r="C268" s="69"/>
      <c r="D268" s="69"/>
      <c r="E268" s="69"/>
      <c r="F268" s="69"/>
      <c r="G268" s="69"/>
      <c r="H268" s="69"/>
      <c r="I268" s="69"/>
    </row>
    <row r="269" spans="1:9">
      <c r="A269" s="67" t="s">
        <v>291</v>
      </c>
      <c r="B269" s="64">
        <v>239141492.61000001</v>
      </c>
      <c r="C269" s="64">
        <v>109623593.999999</v>
      </c>
      <c r="D269" s="64">
        <v>5991086.1399999987</v>
      </c>
      <c r="E269" s="64">
        <v>4010223.7062459989</v>
      </c>
      <c r="F269" s="64">
        <v>1980862.433753999</v>
      </c>
      <c r="G269" s="64">
        <f t="shared" ref="G269" si="77">B269+E269</f>
        <v>243151716.316246</v>
      </c>
      <c r="H269" s="64">
        <f t="shared" ref="H269" si="78">C269+F269</f>
        <v>111604456.433753</v>
      </c>
      <c r="I269" s="64">
        <f t="shared" ref="I269" si="79">SUM(G269:H269)</f>
        <v>354756172.74999899</v>
      </c>
    </row>
    <row r="270" spans="1:9">
      <c r="A270" s="67" t="s">
        <v>292</v>
      </c>
      <c r="B270" s="66">
        <f>SUM(B269)</f>
        <v>239141492.61000001</v>
      </c>
      <c r="C270" s="66">
        <f t="shared" ref="C270:I270" si="80">SUM(C269)</f>
        <v>109623593.999999</v>
      </c>
      <c r="D270" s="66">
        <f t="shared" si="80"/>
        <v>5991086.1399999987</v>
      </c>
      <c r="E270" s="66">
        <f t="shared" si="80"/>
        <v>4010223.7062459989</v>
      </c>
      <c r="F270" s="66">
        <f t="shared" si="80"/>
        <v>1980862.433753999</v>
      </c>
      <c r="G270" s="66">
        <f t="shared" si="80"/>
        <v>243151716.316246</v>
      </c>
      <c r="H270" s="66">
        <f t="shared" si="80"/>
        <v>111604456.433753</v>
      </c>
      <c r="I270" s="66">
        <f t="shared" si="80"/>
        <v>354756172.74999899</v>
      </c>
    </row>
    <row r="271" spans="1:9">
      <c r="A271" s="68" t="s">
        <v>293</v>
      </c>
      <c r="B271" s="69"/>
      <c r="C271" s="69"/>
      <c r="D271" s="69"/>
      <c r="E271" s="69"/>
      <c r="F271" s="69"/>
      <c r="G271" s="69"/>
      <c r="H271" s="69"/>
      <c r="I271" s="69"/>
    </row>
    <row r="272" spans="1:9">
      <c r="A272" s="67" t="s">
        <v>294</v>
      </c>
      <c r="B272" s="66">
        <v>0</v>
      </c>
      <c r="C272" s="66">
        <v>0</v>
      </c>
      <c r="D272" s="66">
        <v>0</v>
      </c>
      <c r="E272" s="66">
        <v>0</v>
      </c>
      <c r="F272" s="66">
        <v>0</v>
      </c>
      <c r="G272" s="66">
        <f t="shared" ref="G272:G274" si="81">B272+E272</f>
        <v>0</v>
      </c>
      <c r="H272" s="66">
        <f t="shared" ref="H272:H274" si="82">C272+F272</f>
        <v>0</v>
      </c>
      <c r="I272" s="66">
        <f t="shared" ref="I272:I274" si="83">SUM(G272:H272)</f>
        <v>0</v>
      </c>
    </row>
    <row r="273" spans="1:10">
      <c r="A273" s="67" t="s">
        <v>295</v>
      </c>
      <c r="B273" s="66">
        <v>19619.57</v>
      </c>
      <c r="C273" s="66">
        <v>0</v>
      </c>
      <c r="D273" s="66">
        <v>0</v>
      </c>
      <c r="E273" s="66">
        <v>0</v>
      </c>
      <c r="F273" s="66">
        <v>0</v>
      </c>
      <c r="G273" s="66">
        <f t="shared" si="81"/>
        <v>19619.57</v>
      </c>
      <c r="H273" s="66">
        <f t="shared" si="82"/>
        <v>0</v>
      </c>
      <c r="I273" s="66">
        <f t="shared" si="83"/>
        <v>19619.57</v>
      </c>
    </row>
    <row r="274" spans="1:10">
      <c r="A274" s="67" t="s">
        <v>296</v>
      </c>
      <c r="B274" s="64">
        <v>46037596.139999896</v>
      </c>
      <c r="C274" s="64">
        <v>10309082.369999999</v>
      </c>
      <c r="D274" s="64">
        <v>0</v>
      </c>
      <c r="E274" s="64">
        <v>0</v>
      </c>
      <c r="F274" s="64">
        <v>0</v>
      </c>
      <c r="G274" s="64">
        <f t="shared" si="81"/>
        <v>46037596.139999896</v>
      </c>
      <c r="H274" s="64">
        <f t="shared" si="82"/>
        <v>10309082.369999999</v>
      </c>
      <c r="I274" s="64">
        <f t="shared" si="83"/>
        <v>56346678.509999894</v>
      </c>
    </row>
    <row r="275" spans="1:10">
      <c r="A275" s="67" t="s">
        <v>297</v>
      </c>
      <c r="B275" s="66">
        <f>SUM(B272:B274)</f>
        <v>46057215.709999897</v>
      </c>
      <c r="C275" s="66">
        <f t="shared" ref="C275:H275" si="84">SUM(C272:C274)</f>
        <v>10309082.369999999</v>
      </c>
      <c r="D275" s="66">
        <f t="shared" si="84"/>
        <v>0</v>
      </c>
      <c r="E275" s="66">
        <f t="shared" si="84"/>
        <v>0</v>
      </c>
      <c r="F275" s="66">
        <f t="shared" si="84"/>
        <v>0</v>
      </c>
      <c r="G275" s="66">
        <f t="shared" si="84"/>
        <v>46057215.709999897</v>
      </c>
      <c r="H275" s="66">
        <f t="shared" si="84"/>
        <v>10309082.369999999</v>
      </c>
      <c r="I275" s="66">
        <f>SUM(I272:I274)</f>
        <v>56366298.079999894</v>
      </c>
    </row>
    <row r="276" spans="1:10">
      <c r="A276" s="68" t="s">
        <v>298</v>
      </c>
      <c r="B276" s="69"/>
      <c r="C276" s="69"/>
      <c r="D276" s="69"/>
      <c r="E276" s="69"/>
      <c r="F276" s="69"/>
      <c r="G276" s="69"/>
      <c r="H276" s="69"/>
      <c r="I276" s="69"/>
    </row>
    <row r="277" spans="1:10">
      <c r="A277" s="67" t="s">
        <v>299</v>
      </c>
      <c r="B277" s="66">
        <v>587355333.5</v>
      </c>
      <c r="C277" s="66">
        <v>269774792.03999901</v>
      </c>
      <c r="D277" s="66">
        <v>0</v>
      </c>
      <c r="E277" s="66">
        <v>0</v>
      </c>
      <c r="F277" s="66">
        <v>0</v>
      </c>
      <c r="G277" s="66">
        <f t="shared" ref="G277:G279" si="85">B277+E277</f>
        <v>587355333.5</v>
      </c>
      <c r="H277" s="66">
        <f t="shared" ref="H277:H279" si="86">C277+F277</f>
        <v>269774792.03999901</v>
      </c>
      <c r="I277" s="66">
        <f t="shared" ref="I277:I279" si="87">SUM(G277:H277)</f>
        <v>857130125.53999901</v>
      </c>
    </row>
    <row r="278" spans="1:10">
      <c r="A278" s="67" t="s">
        <v>300</v>
      </c>
      <c r="B278" s="66">
        <v>-461085868.47000003</v>
      </c>
      <c r="C278" s="66">
        <v>-206433671.12</v>
      </c>
      <c r="D278" s="66">
        <v>0</v>
      </c>
      <c r="E278" s="66">
        <v>0</v>
      </c>
      <c r="F278" s="66">
        <v>0</v>
      </c>
      <c r="G278" s="66">
        <f t="shared" si="85"/>
        <v>-461085868.47000003</v>
      </c>
      <c r="H278" s="66">
        <f t="shared" si="86"/>
        <v>-206433671.12</v>
      </c>
      <c r="I278" s="66">
        <f t="shared" si="87"/>
        <v>-667519539.59000003</v>
      </c>
    </row>
    <row r="279" spans="1:10">
      <c r="A279" s="67" t="s">
        <v>301</v>
      </c>
      <c r="B279" s="64">
        <v>0</v>
      </c>
      <c r="C279" s="64">
        <v>0</v>
      </c>
      <c r="D279" s="64">
        <v>0</v>
      </c>
      <c r="E279" s="64">
        <v>0</v>
      </c>
      <c r="F279" s="64">
        <v>0</v>
      </c>
      <c r="G279" s="64">
        <f t="shared" si="85"/>
        <v>0</v>
      </c>
      <c r="H279" s="64">
        <f t="shared" si="86"/>
        <v>0</v>
      </c>
      <c r="I279" s="64">
        <f t="shared" si="87"/>
        <v>0</v>
      </c>
    </row>
    <row r="280" spans="1:10">
      <c r="A280" s="67" t="s">
        <v>302</v>
      </c>
      <c r="B280" s="66">
        <f>SUM(B277:B279)</f>
        <v>126269465.02999997</v>
      </c>
      <c r="C280" s="66">
        <f t="shared" ref="C280:F280" si="88">SUM(C277:C279)</f>
        <v>63341120.919999003</v>
      </c>
      <c r="D280" s="66">
        <f t="shared" si="88"/>
        <v>0</v>
      </c>
      <c r="E280" s="66">
        <f t="shared" si="88"/>
        <v>0</v>
      </c>
      <c r="F280" s="66">
        <f t="shared" si="88"/>
        <v>0</v>
      </c>
      <c r="G280" s="66">
        <f t="shared" ref="G280" si="89">SUM(G277:G279)</f>
        <v>126269465.02999997</v>
      </c>
      <c r="H280" s="66">
        <f t="shared" ref="H280" si="90">SUM(H277:H279)</f>
        <v>63341120.919999003</v>
      </c>
      <c r="I280" s="66">
        <f t="shared" ref="I280" si="91">SUM(I277:I279)</f>
        <v>189610585.94999897</v>
      </c>
    </row>
    <row r="281" spans="1:10">
      <c r="A281" s="65"/>
      <c r="B281" s="64"/>
      <c r="C281" s="64"/>
      <c r="D281" s="64"/>
      <c r="E281" s="64"/>
      <c r="F281" s="64"/>
      <c r="G281" s="64"/>
      <c r="H281" s="64"/>
      <c r="I281" s="64"/>
    </row>
    <row r="282" spans="1:10" ht="15" thickBot="1">
      <c r="A282" s="63" t="s">
        <v>6</v>
      </c>
      <c r="B282" s="62">
        <f>B64-B239-B266-B270-B275-B280</f>
        <v>524369512.52999067</v>
      </c>
      <c r="C282" s="62">
        <f>C64-C239-C266-C270-C275-C280</f>
        <v>197522918.12000215</v>
      </c>
      <c r="D282" s="62">
        <f t="shared" ref="D282:I282" si="92">D64-D239-D266-D270-D275-D280</f>
        <v>-238846269.66999978</v>
      </c>
      <c r="E282" s="62">
        <f t="shared" si="92"/>
        <v>-156431684.70056382</v>
      </c>
      <c r="F282" s="62">
        <f t="shared" si="92"/>
        <v>-82414584.969435856</v>
      </c>
      <c r="G282" s="62">
        <f t="shared" si="92"/>
        <v>367937827.82942688</v>
      </c>
      <c r="H282" s="62">
        <f t="shared" si="92"/>
        <v>115108333.15056622</v>
      </c>
      <c r="I282" s="62">
        <f t="shared" si="92"/>
        <v>483046160.97999275</v>
      </c>
      <c r="J282" s="70"/>
    </row>
    <row r="283" spans="1:10" ht="15" thickTop="1">
      <c r="A283" s="65"/>
      <c r="B283" s="69"/>
      <c r="C283" s="69"/>
      <c r="D283" s="69"/>
      <c r="E283" s="69"/>
      <c r="F283" s="69"/>
      <c r="G283" s="69"/>
      <c r="H283" s="69"/>
      <c r="I283" s="69"/>
    </row>
    <row r="284" spans="1:10">
      <c r="A284" s="63" t="s">
        <v>5</v>
      </c>
      <c r="B284" s="69"/>
      <c r="C284" s="69"/>
      <c r="D284" s="69"/>
      <c r="E284" s="69"/>
      <c r="F284" s="69"/>
      <c r="G284" s="69"/>
      <c r="H284" s="69"/>
      <c r="I284" s="69"/>
    </row>
    <row r="285" spans="1:10">
      <c r="A285" s="68" t="s">
        <v>303</v>
      </c>
      <c r="B285" s="69"/>
      <c r="C285" s="69"/>
      <c r="D285" s="69"/>
      <c r="E285" s="69"/>
      <c r="F285" s="69"/>
      <c r="G285" s="69"/>
      <c r="H285" s="69"/>
      <c r="I285" s="69"/>
    </row>
    <row r="286" spans="1:10">
      <c r="A286" s="67" t="s">
        <v>304</v>
      </c>
      <c r="B286" s="66">
        <v>349288.37999999902</v>
      </c>
      <c r="C286" s="66">
        <v>0</v>
      </c>
      <c r="D286" s="66">
        <v>0</v>
      </c>
      <c r="E286" s="66">
        <v>0</v>
      </c>
      <c r="F286" s="66">
        <v>0</v>
      </c>
      <c r="G286" s="66">
        <f t="shared" ref="G286:G309" si="93">B286+E286</f>
        <v>349288.37999999902</v>
      </c>
      <c r="H286" s="66">
        <f t="shared" ref="H286:H309" si="94">C286+F286</f>
        <v>0</v>
      </c>
      <c r="I286" s="66">
        <f t="shared" ref="I286:I309" si="95">SUM(G286:H286)</f>
        <v>349288.37999999902</v>
      </c>
    </row>
    <row r="287" spans="1:10">
      <c r="A287" s="67" t="s">
        <v>305</v>
      </c>
      <c r="B287" s="66">
        <v>0</v>
      </c>
      <c r="C287" s="66">
        <v>0</v>
      </c>
      <c r="D287" s="66">
        <v>-56346679.769999899</v>
      </c>
      <c r="E287" s="66">
        <v>-37622678.062421001</v>
      </c>
      <c r="F287" s="66">
        <v>-18724001.707579002</v>
      </c>
      <c r="G287" s="66">
        <f t="shared" si="93"/>
        <v>-37622678.062421001</v>
      </c>
      <c r="H287" s="66">
        <f t="shared" si="94"/>
        <v>-18724001.707579002</v>
      </c>
      <c r="I287" s="66">
        <f t="shared" si="95"/>
        <v>-56346679.770000003</v>
      </c>
    </row>
    <row r="288" spans="1:10">
      <c r="A288" s="67" t="s">
        <v>306</v>
      </c>
      <c r="B288" s="66">
        <v>0</v>
      </c>
      <c r="C288" s="66">
        <v>0</v>
      </c>
      <c r="D288" s="66">
        <v>-22333530.260000002</v>
      </c>
      <c r="E288" s="66">
        <v>-15245229.999469999</v>
      </c>
      <c r="F288" s="66">
        <v>-7088300.2605299996</v>
      </c>
      <c r="G288" s="66">
        <f t="shared" si="93"/>
        <v>-15245229.999469999</v>
      </c>
      <c r="H288" s="66">
        <f t="shared" si="94"/>
        <v>-7088300.2605299996</v>
      </c>
      <c r="I288" s="66">
        <f t="shared" si="95"/>
        <v>-22333530.259999998</v>
      </c>
    </row>
    <row r="289" spans="1:9">
      <c r="A289" s="67" t="s">
        <v>307</v>
      </c>
      <c r="B289" s="66">
        <v>0</v>
      </c>
      <c r="C289" s="66">
        <v>0</v>
      </c>
      <c r="D289" s="66">
        <v>0</v>
      </c>
      <c r="E289" s="66">
        <v>0</v>
      </c>
      <c r="F289" s="66">
        <v>0</v>
      </c>
      <c r="G289" s="66">
        <f t="shared" si="93"/>
        <v>0</v>
      </c>
      <c r="H289" s="66">
        <f t="shared" si="94"/>
        <v>0</v>
      </c>
      <c r="I289" s="66">
        <f t="shared" si="95"/>
        <v>0</v>
      </c>
    </row>
    <row r="290" spans="1:9">
      <c r="A290" s="67" t="s">
        <v>308</v>
      </c>
      <c r="B290" s="66">
        <v>0</v>
      </c>
      <c r="C290" s="66">
        <v>0</v>
      </c>
      <c r="D290" s="66">
        <v>-521147.33999999898</v>
      </c>
      <c r="E290" s="66">
        <v>-351695.19902599999</v>
      </c>
      <c r="F290" s="66">
        <v>-169452.14097400001</v>
      </c>
      <c r="G290" s="66">
        <f t="shared" si="93"/>
        <v>-351695.19902599999</v>
      </c>
      <c r="H290" s="66">
        <f t="shared" si="94"/>
        <v>-169452.14097400001</v>
      </c>
      <c r="I290" s="66">
        <f t="shared" si="95"/>
        <v>-521147.33999999997</v>
      </c>
    </row>
    <row r="291" spans="1:9">
      <c r="A291" s="67" t="s">
        <v>309</v>
      </c>
      <c r="B291" s="66">
        <v>0</v>
      </c>
      <c r="C291" s="66">
        <v>0</v>
      </c>
      <c r="D291" s="66">
        <v>469768.4</v>
      </c>
      <c r="E291" s="66">
        <v>317775.58762799902</v>
      </c>
      <c r="F291" s="66">
        <v>151992.81237199999</v>
      </c>
      <c r="G291" s="66">
        <f t="shared" si="93"/>
        <v>317775.58762799902</v>
      </c>
      <c r="H291" s="66">
        <f t="shared" si="94"/>
        <v>151992.81237199999</v>
      </c>
      <c r="I291" s="66">
        <f t="shared" si="95"/>
        <v>469768.39999999898</v>
      </c>
    </row>
    <row r="292" spans="1:9">
      <c r="A292" s="67" t="s">
        <v>310</v>
      </c>
      <c r="B292" s="66">
        <v>0</v>
      </c>
      <c r="C292" s="66">
        <v>0</v>
      </c>
      <c r="D292" s="66">
        <v>-38825478.280000001</v>
      </c>
      <c r="E292" s="66">
        <v>-26085751.470711999</v>
      </c>
      <c r="F292" s="66">
        <v>-12739726.809288001</v>
      </c>
      <c r="G292" s="66">
        <f t="shared" si="93"/>
        <v>-26085751.470711999</v>
      </c>
      <c r="H292" s="66">
        <f t="shared" si="94"/>
        <v>-12739726.809288001</v>
      </c>
      <c r="I292" s="66">
        <f t="shared" si="95"/>
        <v>-38825478.280000001</v>
      </c>
    </row>
    <row r="293" spans="1:9">
      <c r="A293" s="67" t="s">
        <v>311</v>
      </c>
      <c r="B293" s="66">
        <v>0</v>
      </c>
      <c r="C293" s="66">
        <v>0</v>
      </c>
      <c r="D293" s="66">
        <v>0</v>
      </c>
      <c r="E293" s="66">
        <v>0</v>
      </c>
      <c r="F293" s="66">
        <v>0</v>
      </c>
      <c r="G293" s="66">
        <f t="shared" si="93"/>
        <v>0</v>
      </c>
      <c r="H293" s="66">
        <f t="shared" si="94"/>
        <v>0</v>
      </c>
      <c r="I293" s="66">
        <f t="shared" si="95"/>
        <v>0</v>
      </c>
    </row>
    <row r="294" spans="1:9">
      <c r="A294" s="67" t="s">
        <v>312</v>
      </c>
      <c r="B294" s="66">
        <v>0</v>
      </c>
      <c r="C294" s="66">
        <v>0</v>
      </c>
      <c r="D294" s="66">
        <v>33260522.149999999</v>
      </c>
      <c r="E294" s="66">
        <v>22367991.415366899</v>
      </c>
      <c r="F294" s="66">
        <v>10892530.734633001</v>
      </c>
      <c r="G294" s="66">
        <f t="shared" si="93"/>
        <v>22367991.415366899</v>
      </c>
      <c r="H294" s="66">
        <f t="shared" si="94"/>
        <v>10892530.734633001</v>
      </c>
      <c r="I294" s="66">
        <f t="shared" si="95"/>
        <v>33260522.149999902</v>
      </c>
    </row>
    <row r="295" spans="1:9">
      <c r="A295" s="67" t="s">
        <v>313</v>
      </c>
      <c r="B295" s="66">
        <v>0</v>
      </c>
      <c r="C295" s="66">
        <v>0</v>
      </c>
      <c r="D295" s="66">
        <v>0</v>
      </c>
      <c r="E295" s="66">
        <v>0</v>
      </c>
      <c r="F295" s="66">
        <v>0</v>
      </c>
      <c r="G295" s="66">
        <f t="shared" si="93"/>
        <v>0</v>
      </c>
      <c r="H295" s="66">
        <f t="shared" si="94"/>
        <v>0</v>
      </c>
      <c r="I295" s="66">
        <f t="shared" si="95"/>
        <v>0</v>
      </c>
    </row>
    <row r="296" spans="1:9">
      <c r="A296" s="67" t="s">
        <v>314</v>
      </c>
      <c r="B296" s="66">
        <v>0</v>
      </c>
      <c r="C296" s="66">
        <v>0</v>
      </c>
      <c r="D296" s="66">
        <v>288391</v>
      </c>
      <c r="E296" s="66">
        <v>194475.27309999999</v>
      </c>
      <c r="F296" s="66">
        <v>93915.726899999994</v>
      </c>
      <c r="G296" s="66">
        <f t="shared" si="93"/>
        <v>194475.27309999999</v>
      </c>
      <c r="H296" s="66">
        <f t="shared" si="94"/>
        <v>93915.726899999994</v>
      </c>
      <c r="I296" s="66">
        <f t="shared" si="95"/>
        <v>288391</v>
      </c>
    </row>
    <row r="297" spans="1:9">
      <c r="A297" s="67" t="s">
        <v>315</v>
      </c>
      <c r="B297" s="66">
        <v>0</v>
      </c>
      <c r="C297" s="66">
        <v>0</v>
      </c>
      <c r="D297" s="66">
        <v>-7351555.2899999898</v>
      </c>
      <c r="E297" s="66">
        <v>-4944530.4995489903</v>
      </c>
      <c r="F297" s="66">
        <v>-2407024.790451</v>
      </c>
      <c r="G297" s="66">
        <f t="shared" si="93"/>
        <v>-4944530.4995489903</v>
      </c>
      <c r="H297" s="66">
        <f t="shared" si="94"/>
        <v>-2407024.790451</v>
      </c>
      <c r="I297" s="66">
        <f t="shared" si="95"/>
        <v>-7351555.2899999898</v>
      </c>
    </row>
    <row r="298" spans="1:9">
      <c r="A298" s="67" t="s">
        <v>316</v>
      </c>
      <c r="B298" s="66">
        <v>-7466536.3499999996</v>
      </c>
      <c r="C298" s="66">
        <v>-2584477.7400000002</v>
      </c>
      <c r="D298" s="66">
        <v>-3022256.1</v>
      </c>
      <c r="E298" s="66">
        <v>-2027509.03327399</v>
      </c>
      <c r="F298" s="66">
        <v>-994747.06672600005</v>
      </c>
      <c r="G298" s="66">
        <f t="shared" si="93"/>
        <v>-9494045.383273989</v>
      </c>
      <c r="H298" s="66">
        <f t="shared" si="94"/>
        <v>-3579224.8067260003</v>
      </c>
      <c r="I298" s="66">
        <f t="shared" si="95"/>
        <v>-13073270.18999999</v>
      </c>
    </row>
    <row r="299" spans="1:9">
      <c r="A299" s="67" t="s">
        <v>317</v>
      </c>
      <c r="B299" s="66">
        <v>-3150</v>
      </c>
      <c r="C299" s="66">
        <v>-4350</v>
      </c>
      <c r="D299" s="66">
        <v>-5939.11</v>
      </c>
      <c r="E299" s="66">
        <v>-3985.6316149999998</v>
      </c>
      <c r="F299" s="66">
        <v>-1953.4783849999999</v>
      </c>
      <c r="G299" s="66">
        <f t="shared" si="93"/>
        <v>-7135.6316150000002</v>
      </c>
      <c r="H299" s="66">
        <f t="shared" si="94"/>
        <v>-6303.4783850000003</v>
      </c>
      <c r="I299" s="66">
        <f t="shared" si="95"/>
        <v>-13439.11</v>
      </c>
    </row>
    <row r="300" spans="1:9">
      <c r="A300" s="67" t="s">
        <v>318</v>
      </c>
      <c r="B300" s="66">
        <v>-183541.71</v>
      </c>
      <c r="C300" s="66">
        <v>0</v>
      </c>
      <c r="D300" s="66">
        <v>0</v>
      </c>
      <c r="E300" s="66">
        <v>0</v>
      </c>
      <c r="F300" s="66">
        <v>0</v>
      </c>
      <c r="G300" s="66">
        <f t="shared" si="93"/>
        <v>-183541.71</v>
      </c>
      <c r="H300" s="66">
        <f t="shared" si="94"/>
        <v>0</v>
      </c>
      <c r="I300" s="66">
        <f t="shared" si="95"/>
        <v>-183541.71</v>
      </c>
    </row>
    <row r="301" spans="1:9">
      <c r="A301" s="67" t="s">
        <v>319</v>
      </c>
      <c r="B301" s="66">
        <v>0</v>
      </c>
      <c r="C301" s="66">
        <v>0</v>
      </c>
      <c r="D301" s="66">
        <v>0</v>
      </c>
      <c r="E301" s="66">
        <v>0</v>
      </c>
      <c r="F301" s="66">
        <v>0</v>
      </c>
      <c r="G301" s="66">
        <f t="shared" si="93"/>
        <v>0</v>
      </c>
      <c r="H301" s="66">
        <f t="shared" si="94"/>
        <v>0</v>
      </c>
      <c r="I301" s="66">
        <f t="shared" si="95"/>
        <v>0</v>
      </c>
    </row>
    <row r="302" spans="1:9">
      <c r="A302" s="67" t="s">
        <v>320</v>
      </c>
      <c r="B302" s="66">
        <v>-1692815.5</v>
      </c>
      <c r="C302" s="66">
        <v>0</v>
      </c>
      <c r="D302" s="66">
        <v>0</v>
      </c>
      <c r="E302" s="66">
        <v>0</v>
      </c>
      <c r="F302" s="66">
        <v>0</v>
      </c>
      <c r="G302" s="66">
        <f t="shared" si="93"/>
        <v>-1692815.5</v>
      </c>
      <c r="H302" s="66">
        <f t="shared" si="94"/>
        <v>0</v>
      </c>
      <c r="I302" s="66">
        <f t="shared" si="95"/>
        <v>-1692815.5</v>
      </c>
    </row>
    <row r="303" spans="1:9">
      <c r="A303" s="67" t="s">
        <v>321</v>
      </c>
      <c r="B303" s="66">
        <v>0</v>
      </c>
      <c r="C303" s="66">
        <v>0</v>
      </c>
      <c r="D303" s="66">
        <v>0</v>
      </c>
      <c r="E303" s="66">
        <v>0</v>
      </c>
      <c r="F303" s="66">
        <v>0</v>
      </c>
      <c r="G303" s="66">
        <f t="shared" si="93"/>
        <v>0</v>
      </c>
      <c r="H303" s="66">
        <f t="shared" si="94"/>
        <v>0</v>
      </c>
      <c r="I303" s="66">
        <f t="shared" si="95"/>
        <v>0</v>
      </c>
    </row>
    <row r="304" spans="1:9">
      <c r="A304" s="67" t="s">
        <v>322</v>
      </c>
      <c r="B304" s="66">
        <v>0</v>
      </c>
      <c r="C304" s="66">
        <v>0</v>
      </c>
      <c r="D304" s="66">
        <v>0</v>
      </c>
      <c r="E304" s="66">
        <v>0</v>
      </c>
      <c r="F304" s="66">
        <v>0</v>
      </c>
      <c r="G304" s="66">
        <f t="shared" si="93"/>
        <v>0</v>
      </c>
      <c r="H304" s="66">
        <f t="shared" si="94"/>
        <v>0</v>
      </c>
      <c r="I304" s="66">
        <f t="shared" si="95"/>
        <v>0</v>
      </c>
    </row>
    <row r="305" spans="1:9">
      <c r="A305" s="67" t="s">
        <v>323</v>
      </c>
      <c r="B305" s="66">
        <v>0</v>
      </c>
      <c r="C305" s="66">
        <v>0</v>
      </c>
      <c r="D305" s="66">
        <v>60427.779999999897</v>
      </c>
      <c r="E305" s="66">
        <v>40817.487557999899</v>
      </c>
      <c r="F305" s="66">
        <v>19610.2924419999</v>
      </c>
      <c r="G305" s="66">
        <f t="shared" si="93"/>
        <v>40817.487557999899</v>
      </c>
      <c r="H305" s="66">
        <f t="shared" si="94"/>
        <v>19610.2924419999</v>
      </c>
      <c r="I305" s="66">
        <f t="shared" si="95"/>
        <v>60427.779999999795</v>
      </c>
    </row>
    <row r="306" spans="1:9">
      <c r="A306" s="67" t="s">
        <v>324</v>
      </c>
      <c r="B306" s="66">
        <v>0</v>
      </c>
      <c r="C306" s="66">
        <v>0</v>
      </c>
      <c r="D306" s="66">
        <v>-2461181.35</v>
      </c>
      <c r="E306" s="66">
        <v>-1656733.573415</v>
      </c>
      <c r="F306" s="66">
        <v>-804447.77658499999</v>
      </c>
      <c r="G306" s="66">
        <f t="shared" si="93"/>
        <v>-1656733.573415</v>
      </c>
      <c r="H306" s="66">
        <f t="shared" si="94"/>
        <v>-804447.77658499999</v>
      </c>
      <c r="I306" s="66">
        <f t="shared" si="95"/>
        <v>-2461181.35</v>
      </c>
    </row>
    <row r="307" spans="1:9">
      <c r="A307" s="67" t="s">
        <v>325</v>
      </c>
      <c r="B307" s="66">
        <v>0</v>
      </c>
      <c r="C307" s="66">
        <v>0</v>
      </c>
      <c r="D307" s="66">
        <v>-437600</v>
      </c>
      <c r="E307" s="66">
        <v>-291319.59999999998</v>
      </c>
      <c r="F307" s="66">
        <v>-146280.4</v>
      </c>
      <c r="G307" s="66">
        <f t="shared" si="93"/>
        <v>-291319.59999999998</v>
      </c>
      <c r="H307" s="66">
        <f t="shared" si="94"/>
        <v>-146280.4</v>
      </c>
      <c r="I307" s="66">
        <f t="shared" si="95"/>
        <v>-437600</v>
      </c>
    </row>
    <row r="308" spans="1:9">
      <c r="A308" s="67" t="s">
        <v>326</v>
      </c>
      <c r="B308" s="66">
        <v>0</v>
      </c>
      <c r="C308" s="66">
        <v>0</v>
      </c>
      <c r="D308" s="66">
        <v>5653683</v>
      </c>
      <c r="E308" s="66">
        <v>3805451.2584159998</v>
      </c>
      <c r="F308" s="66">
        <v>1848231.7415839999</v>
      </c>
      <c r="G308" s="66">
        <f t="shared" si="93"/>
        <v>3805451.2584159998</v>
      </c>
      <c r="H308" s="66">
        <f t="shared" si="94"/>
        <v>1848231.7415839999</v>
      </c>
      <c r="I308" s="66">
        <f t="shared" si="95"/>
        <v>5653683</v>
      </c>
    </row>
    <row r="309" spans="1:9">
      <c r="A309" s="67" t="s">
        <v>327</v>
      </c>
      <c r="B309" s="64">
        <v>0</v>
      </c>
      <c r="C309" s="64">
        <v>0</v>
      </c>
      <c r="D309" s="64">
        <v>7685528.4000000004</v>
      </c>
      <c r="E309" s="64">
        <v>5158759.42052799</v>
      </c>
      <c r="F309" s="64">
        <v>2526768.9794719899</v>
      </c>
      <c r="G309" s="64">
        <f t="shared" si="93"/>
        <v>5158759.42052799</v>
      </c>
      <c r="H309" s="64">
        <f t="shared" si="94"/>
        <v>2526768.9794719899</v>
      </c>
      <c r="I309" s="64">
        <f t="shared" si="95"/>
        <v>7685528.3999999799</v>
      </c>
    </row>
    <row r="310" spans="1:9">
      <c r="A310" s="67" t="s">
        <v>328</v>
      </c>
      <c r="B310" s="66">
        <f>SUM(B286:B309)</f>
        <v>-8996755.1799999997</v>
      </c>
      <c r="C310" s="66">
        <f t="shared" ref="C310:I310" si="96">SUM(C286:C309)</f>
        <v>-2588827.7400000002</v>
      </c>
      <c r="D310" s="66">
        <f t="shared" si="96"/>
        <v>-83887046.769999877</v>
      </c>
      <c r="E310" s="66">
        <f t="shared" si="96"/>
        <v>-56344162.626885086</v>
      </c>
      <c r="F310" s="66">
        <f t="shared" si="96"/>
        <v>-27542884.143115014</v>
      </c>
      <c r="G310" s="66">
        <f t="shared" si="96"/>
        <v>-65340917.806885056</v>
      </c>
      <c r="H310" s="66">
        <f t="shared" si="96"/>
        <v>-30131711.883115012</v>
      </c>
      <c r="I310" s="66">
        <f t="shared" si="96"/>
        <v>-95472629.690000087</v>
      </c>
    </row>
    <row r="311" spans="1:9">
      <c r="A311" s="68" t="s">
        <v>329</v>
      </c>
      <c r="B311" s="66"/>
      <c r="C311" s="66"/>
      <c r="D311" s="66"/>
      <c r="E311" s="66"/>
      <c r="F311" s="66"/>
      <c r="G311" s="66"/>
      <c r="H311" s="66"/>
      <c r="I311" s="66"/>
    </row>
    <row r="312" spans="1:9">
      <c r="A312" s="67" t="s">
        <v>330</v>
      </c>
      <c r="B312" s="66">
        <v>0</v>
      </c>
      <c r="C312" s="66">
        <v>0</v>
      </c>
      <c r="D312" s="66">
        <v>218136834</v>
      </c>
      <c r="E312" s="66">
        <v>146544325.0812</v>
      </c>
      <c r="F312" s="66">
        <v>71592508.918799996</v>
      </c>
      <c r="G312" s="66">
        <f t="shared" ref="G312:G320" si="97">B312+E312</f>
        <v>146544325.0812</v>
      </c>
      <c r="H312" s="66">
        <f t="shared" ref="H312:H320" si="98">C312+F312</f>
        <v>71592508.918799996</v>
      </c>
      <c r="I312" s="66">
        <f t="shared" ref="I312:I320" si="99">SUM(G312:H312)</f>
        <v>218136834</v>
      </c>
    </row>
    <row r="313" spans="1:9">
      <c r="A313" s="67" t="s">
        <v>331</v>
      </c>
      <c r="B313" s="66">
        <v>0</v>
      </c>
      <c r="C313" s="66">
        <v>0</v>
      </c>
      <c r="D313" s="66">
        <v>0</v>
      </c>
      <c r="E313" s="66">
        <v>0</v>
      </c>
      <c r="F313" s="66">
        <v>0</v>
      </c>
      <c r="G313" s="66">
        <f t="shared" si="97"/>
        <v>0</v>
      </c>
      <c r="H313" s="66">
        <f t="shared" si="98"/>
        <v>0</v>
      </c>
      <c r="I313" s="66">
        <f t="shared" si="99"/>
        <v>0</v>
      </c>
    </row>
    <row r="314" spans="1:9">
      <c r="A314" s="67" t="s">
        <v>332</v>
      </c>
      <c r="B314" s="66">
        <v>0</v>
      </c>
      <c r="C314" s="66">
        <v>0</v>
      </c>
      <c r="D314" s="66">
        <v>2773332.07</v>
      </c>
      <c r="E314" s="66">
        <v>1863870.3784789999</v>
      </c>
      <c r="F314" s="66">
        <v>909461.691521</v>
      </c>
      <c r="G314" s="66">
        <f t="shared" si="97"/>
        <v>1863870.3784789999</v>
      </c>
      <c r="H314" s="66">
        <f t="shared" si="98"/>
        <v>909461.691521</v>
      </c>
      <c r="I314" s="66">
        <f t="shared" si="99"/>
        <v>2773332.07</v>
      </c>
    </row>
    <row r="315" spans="1:9">
      <c r="A315" s="67" t="s">
        <v>333</v>
      </c>
      <c r="B315" s="66">
        <v>9299.7599999999893</v>
      </c>
      <c r="C315" s="66">
        <v>5699.8799999999901</v>
      </c>
      <c r="D315" s="66">
        <v>2695479.17</v>
      </c>
      <c r="E315" s="66">
        <v>1811112.3889969999</v>
      </c>
      <c r="F315" s="66">
        <v>884366.78100299998</v>
      </c>
      <c r="G315" s="66">
        <f t="shared" si="97"/>
        <v>1820412.148997</v>
      </c>
      <c r="H315" s="66">
        <f t="shared" si="98"/>
        <v>890066.66100299999</v>
      </c>
      <c r="I315" s="66">
        <f t="shared" si="99"/>
        <v>2710478.81</v>
      </c>
    </row>
    <row r="316" spans="1:9">
      <c r="A316" s="67" t="s">
        <v>334</v>
      </c>
      <c r="B316" s="66">
        <v>0</v>
      </c>
      <c r="C316" s="66">
        <v>0</v>
      </c>
      <c r="D316" s="66">
        <v>0</v>
      </c>
      <c r="E316" s="66">
        <v>0</v>
      </c>
      <c r="F316" s="66">
        <v>0</v>
      </c>
      <c r="G316" s="66">
        <f t="shared" si="97"/>
        <v>0</v>
      </c>
      <c r="H316" s="66">
        <f t="shared" si="98"/>
        <v>0</v>
      </c>
      <c r="I316" s="66">
        <f t="shared" si="99"/>
        <v>0</v>
      </c>
    </row>
    <row r="317" spans="1:9">
      <c r="A317" s="67" t="s">
        <v>335</v>
      </c>
      <c r="B317" s="66">
        <v>0</v>
      </c>
      <c r="C317" s="66">
        <v>0</v>
      </c>
      <c r="D317" s="66">
        <v>0</v>
      </c>
      <c r="E317" s="66">
        <v>0</v>
      </c>
      <c r="F317" s="66">
        <v>0</v>
      </c>
      <c r="G317" s="66">
        <f t="shared" si="97"/>
        <v>0</v>
      </c>
      <c r="H317" s="66">
        <f t="shared" si="98"/>
        <v>0</v>
      </c>
      <c r="I317" s="66">
        <f t="shared" si="99"/>
        <v>0</v>
      </c>
    </row>
    <row r="318" spans="1:9">
      <c r="A318" s="67" t="s">
        <v>336</v>
      </c>
      <c r="B318" s="66">
        <v>0</v>
      </c>
      <c r="C318" s="66">
        <v>0</v>
      </c>
      <c r="D318" s="66">
        <v>0</v>
      </c>
      <c r="E318" s="66">
        <v>0</v>
      </c>
      <c r="F318" s="66">
        <v>0</v>
      </c>
      <c r="G318" s="66">
        <f t="shared" si="97"/>
        <v>0</v>
      </c>
      <c r="H318" s="66">
        <f t="shared" si="98"/>
        <v>0</v>
      </c>
      <c r="I318" s="66">
        <f t="shared" si="99"/>
        <v>0</v>
      </c>
    </row>
    <row r="319" spans="1:9">
      <c r="A319" s="67" t="s">
        <v>337</v>
      </c>
      <c r="B319" s="66">
        <v>14060474.689999999</v>
      </c>
      <c r="C319" s="66">
        <v>439262.32</v>
      </c>
      <c r="D319" s="66">
        <v>2846820.47</v>
      </c>
      <c r="E319" s="66">
        <v>1915220.1903549901</v>
      </c>
      <c r="F319" s="66">
        <v>931600.27964499895</v>
      </c>
      <c r="G319" s="66">
        <f t="shared" si="97"/>
        <v>15975694.880354989</v>
      </c>
      <c r="H319" s="66">
        <f t="shared" si="98"/>
        <v>1370862.599644999</v>
      </c>
      <c r="I319" s="66">
        <f t="shared" si="99"/>
        <v>17346557.479999989</v>
      </c>
    </row>
    <row r="320" spans="1:9">
      <c r="A320" s="67" t="s">
        <v>338</v>
      </c>
      <c r="B320" s="64">
        <v>-5614897.5099999905</v>
      </c>
      <c r="C320" s="64">
        <v>-1687561.37</v>
      </c>
      <c r="D320" s="64">
        <v>-2191489.77</v>
      </c>
      <c r="E320" s="64">
        <v>-1471257.04837299</v>
      </c>
      <c r="F320" s="64">
        <v>-720232.72162700002</v>
      </c>
      <c r="G320" s="64">
        <f t="shared" si="97"/>
        <v>-7086154.55837298</v>
      </c>
      <c r="H320" s="64">
        <f t="shared" si="98"/>
        <v>-2407794.0916269999</v>
      </c>
      <c r="I320" s="64">
        <f t="shared" si="99"/>
        <v>-9493948.6499999799</v>
      </c>
    </row>
    <row r="321" spans="1:9">
      <c r="A321" s="67" t="s">
        <v>339</v>
      </c>
      <c r="B321" s="66">
        <f>SUM(B312:B320)</f>
        <v>8454876.9400000088</v>
      </c>
      <c r="C321" s="66">
        <f t="shared" ref="C321:I321" si="100">SUM(C312:C320)</f>
        <v>-1242599.1700000002</v>
      </c>
      <c r="D321" s="66">
        <f t="shared" si="100"/>
        <v>224260975.93999997</v>
      </c>
      <c r="E321" s="66">
        <f t="shared" si="100"/>
        <v>150663270.99065802</v>
      </c>
      <c r="F321" s="66">
        <f t="shared" si="100"/>
        <v>73597704.949341998</v>
      </c>
      <c r="G321" s="66">
        <f t="shared" si="100"/>
        <v>159118147.93065804</v>
      </c>
      <c r="H321" s="66">
        <f t="shared" si="100"/>
        <v>72355105.779341996</v>
      </c>
      <c r="I321" s="66">
        <f t="shared" si="100"/>
        <v>231473253.71000001</v>
      </c>
    </row>
    <row r="322" spans="1:9">
      <c r="A322" s="68" t="s">
        <v>340</v>
      </c>
      <c r="B322" s="66"/>
      <c r="C322" s="66"/>
      <c r="D322" s="66"/>
      <c r="E322" s="66"/>
      <c r="F322" s="66"/>
      <c r="G322" s="66"/>
      <c r="H322" s="66"/>
      <c r="I322" s="66"/>
    </row>
    <row r="323" spans="1:9">
      <c r="A323" s="67" t="s">
        <v>341</v>
      </c>
      <c r="B323" s="66">
        <v>0</v>
      </c>
      <c r="C323" s="66">
        <v>0</v>
      </c>
      <c r="D323" s="66">
        <v>0</v>
      </c>
      <c r="E323" s="66">
        <v>0</v>
      </c>
      <c r="F323" s="66">
        <v>0</v>
      </c>
      <c r="G323" s="66">
        <f t="shared" ref="G323:G324" si="101">B323+E323</f>
        <v>0</v>
      </c>
      <c r="H323" s="66">
        <f t="shared" ref="H323:H324" si="102">C323+F323</f>
        <v>0</v>
      </c>
      <c r="I323" s="66">
        <f t="shared" ref="I323:I324" si="103">SUM(G323:H323)</f>
        <v>0</v>
      </c>
    </row>
    <row r="324" spans="1:9">
      <c r="A324" s="67" t="s">
        <v>342</v>
      </c>
      <c r="B324" s="64">
        <v>0</v>
      </c>
      <c r="C324" s="64">
        <v>0</v>
      </c>
      <c r="D324" s="64">
        <v>0</v>
      </c>
      <c r="E324" s="64">
        <v>0</v>
      </c>
      <c r="F324" s="64">
        <v>0</v>
      </c>
      <c r="G324" s="64">
        <f t="shared" si="101"/>
        <v>0</v>
      </c>
      <c r="H324" s="64">
        <f t="shared" si="102"/>
        <v>0</v>
      </c>
      <c r="I324" s="64">
        <f t="shared" si="103"/>
        <v>0</v>
      </c>
    </row>
    <row r="325" spans="1:9">
      <c r="A325" s="67" t="s">
        <v>343</v>
      </c>
      <c r="B325" s="66">
        <f>SUM(B323:B324)</f>
        <v>0</v>
      </c>
      <c r="C325" s="66">
        <f t="shared" ref="C325:I325" si="104">SUM(C323:C324)</f>
        <v>0</v>
      </c>
      <c r="D325" s="66">
        <f t="shared" si="104"/>
        <v>0</v>
      </c>
      <c r="E325" s="66">
        <f t="shared" si="104"/>
        <v>0</v>
      </c>
      <c r="F325" s="66">
        <f t="shared" si="104"/>
        <v>0</v>
      </c>
      <c r="G325" s="66">
        <f t="shared" si="104"/>
        <v>0</v>
      </c>
      <c r="H325" s="66">
        <f t="shared" si="104"/>
        <v>0</v>
      </c>
      <c r="I325" s="66">
        <f t="shared" si="104"/>
        <v>0</v>
      </c>
    </row>
    <row r="326" spans="1:9">
      <c r="A326" s="65"/>
      <c r="B326" s="66">
        <v>0</v>
      </c>
      <c r="C326" s="66">
        <v>0</v>
      </c>
      <c r="D326" s="66">
        <v>0</v>
      </c>
      <c r="E326" s="66">
        <v>0</v>
      </c>
      <c r="F326" s="66">
        <v>0</v>
      </c>
      <c r="G326" s="66">
        <v>0</v>
      </c>
      <c r="H326" s="66">
        <v>0</v>
      </c>
      <c r="I326" s="66">
        <v>0</v>
      </c>
    </row>
    <row r="327" spans="1:9">
      <c r="A327" s="63" t="s">
        <v>1</v>
      </c>
      <c r="B327" s="66">
        <f>B310+B321+B325</f>
        <v>-541878.23999999091</v>
      </c>
      <c r="C327" s="66">
        <f t="shared" ref="C327:I327" si="105">C310+C321+C325</f>
        <v>-3831426.91</v>
      </c>
      <c r="D327" s="66">
        <f t="shared" si="105"/>
        <v>140373929.17000008</v>
      </c>
      <c r="E327" s="66">
        <f t="shared" si="105"/>
        <v>94319108.363772929</v>
      </c>
      <c r="F327" s="66">
        <f t="shared" si="105"/>
        <v>46054820.806226984</v>
      </c>
      <c r="G327" s="66">
        <f t="shared" si="105"/>
        <v>93777230.123772979</v>
      </c>
      <c r="H327" s="66">
        <f t="shared" si="105"/>
        <v>42223393.896226987</v>
      </c>
      <c r="I327" s="66">
        <f t="shared" si="105"/>
        <v>136000624.01999992</v>
      </c>
    </row>
    <row r="328" spans="1:9">
      <c r="A328" s="65"/>
      <c r="B328" s="64"/>
      <c r="C328" s="64"/>
      <c r="D328" s="64"/>
      <c r="E328" s="64"/>
      <c r="F328" s="64"/>
      <c r="G328" s="64"/>
      <c r="H328" s="64"/>
      <c r="I328" s="64"/>
    </row>
    <row r="329" spans="1:9" ht="15" thickBot="1">
      <c r="A329" s="63" t="s">
        <v>0</v>
      </c>
      <c r="B329" s="62">
        <f>B282-B327</f>
        <v>524911390.76999068</v>
      </c>
      <c r="C329" s="62">
        <f t="shared" ref="C329:I329" si="106">C282-C327</f>
        <v>201354345.03000215</v>
      </c>
      <c r="D329" s="62">
        <f t="shared" si="106"/>
        <v>-379220198.83999985</v>
      </c>
      <c r="E329" s="62">
        <f t="shared" si="106"/>
        <v>-250750793.06433675</v>
      </c>
      <c r="F329" s="62">
        <f t="shared" si="106"/>
        <v>-128469405.77566284</v>
      </c>
      <c r="G329" s="62">
        <f t="shared" si="106"/>
        <v>274160597.70565391</v>
      </c>
      <c r="H329" s="62">
        <f t="shared" si="106"/>
        <v>72884939.254339233</v>
      </c>
      <c r="I329" s="62">
        <f t="shared" si="106"/>
        <v>347045536.95999283</v>
      </c>
    </row>
    <row r="330" spans="1:9" ht="15" thickTop="1"/>
    <row r="331" spans="1:9">
      <c r="A331" s="5">
        <v>0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</row>
    <row r="332" spans="1:9">
      <c r="B332" s="5"/>
      <c r="C332" s="5"/>
      <c r="D332" s="5"/>
      <c r="E332" s="5"/>
      <c r="F332" s="5"/>
      <c r="G332" s="5"/>
      <c r="H332" s="5"/>
      <c r="I332" s="5"/>
    </row>
  </sheetData>
  <mergeCells count="3">
    <mergeCell ref="A1:I1"/>
    <mergeCell ref="A2:I2"/>
    <mergeCell ref="A3:I3"/>
  </mergeCells>
  <pageMargins left="0.7" right="0.7" top="0.75" bottom="0.75" header="0.3" footer="0.3"/>
  <pageSetup scale="77" orientation="portrait" r:id="rId1"/>
  <headerFooter>
    <oddFooter>&amp;CPage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8"/>
  <sheetViews>
    <sheetView zoomScaleNormal="100" workbookViewId="0">
      <selection activeCell="M12" sqref="M12"/>
    </sheetView>
  </sheetViews>
  <sheetFormatPr defaultColWidth="8.88671875" defaultRowHeight="13.2" outlineLevelCol="1"/>
  <cols>
    <col min="1" max="1" width="5.44140625" style="85" customWidth="1"/>
    <col min="2" max="2" width="55.77734375" style="85" customWidth="1"/>
    <col min="3" max="3" width="17.33203125" style="85" customWidth="1"/>
    <col min="4" max="4" width="21.6640625" style="85" customWidth="1"/>
    <col min="5" max="5" width="17.109375" style="85" customWidth="1"/>
    <col min="6" max="6" width="13.88671875" style="85" customWidth="1"/>
    <col min="7" max="7" width="13.77734375" style="85" customWidth="1"/>
    <col min="8" max="8" width="16.33203125" style="85" customWidth="1"/>
    <col min="9" max="9" width="8.88671875" style="85" customWidth="1"/>
    <col min="10" max="10" width="16.6640625" style="85" hidden="1" customWidth="1" outlineLevel="1"/>
    <col min="11" max="11" width="8.88671875" style="85" hidden="1" customWidth="1" collapsed="1"/>
    <col min="12" max="16384" width="8.88671875" style="85"/>
  </cols>
  <sheetData>
    <row r="1" spans="1:10" ht="15.9" customHeight="1">
      <c r="A1" s="84"/>
      <c r="B1" s="174" t="s">
        <v>358</v>
      </c>
      <c r="C1" s="174"/>
      <c r="D1" s="174"/>
      <c r="E1" s="174"/>
      <c r="F1" s="174"/>
      <c r="G1" s="174"/>
      <c r="H1" s="174"/>
    </row>
    <row r="2" spans="1:10" ht="15.9" customHeight="1">
      <c r="A2" s="86"/>
      <c r="B2" s="175" t="s">
        <v>369</v>
      </c>
      <c r="C2" s="175"/>
      <c r="D2" s="175"/>
      <c r="E2" s="175"/>
      <c r="F2" s="175"/>
      <c r="G2" s="175"/>
      <c r="H2" s="175"/>
    </row>
    <row r="3" spans="1:10" ht="15.9" customHeight="1">
      <c r="A3" s="175" t="str">
        <f>Allocated!A3</f>
        <v>FOR THE 12 MONTHS ENDED SEPTEMBER 30, 2017</v>
      </c>
      <c r="B3" s="175"/>
      <c r="C3" s="175"/>
      <c r="D3" s="175"/>
      <c r="E3" s="175"/>
      <c r="F3" s="175"/>
      <c r="G3" s="175"/>
      <c r="H3" s="175"/>
    </row>
    <row r="4" spans="1:10" ht="15" customHeight="1">
      <c r="A4" s="87"/>
      <c r="B4" s="176" t="str">
        <f>Allocated!A5</f>
        <v>(October through December 2016 spread is based on allocation factors developed for the 12 ME 12/31/2015)</v>
      </c>
      <c r="C4" s="176"/>
      <c r="D4" s="176"/>
      <c r="E4" s="176"/>
      <c r="F4" s="176"/>
      <c r="G4" s="176"/>
      <c r="H4" s="176"/>
    </row>
    <row r="5" spans="1:10" ht="15.9" customHeight="1">
      <c r="A5" s="87"/>
      <c r="B5" s="176" t="str">
        <f>Allocated!A6</f>
        <v>(January through Setptember 2017 spread is based on allocation factors developed for the 12 ME 12/31/2016)</v>
      </c>
      <c r="C5" s="176"/>
      <c r="D5" s="176"/>
      <c r="E5" s="176"/>
      <c r="F5" s="176"/>
      <c r="G5" s="176"/>
      <c r="H5" s="176"/>
    </row>
    <row r="6" spans="1:10" ht="10.5" customHeight="1">
      <c r="J6" s="85" t="s">
        <v>370</v>
      </c>
    </row>
    <row r="7" spans="1:10" ht="26.4">
      <c r="A7" s="88"/>
      <c r="B7" s="89" t="s">
        <v>371</v>
      </c>
      <c r="C7" s="90" t="s">
        <v>372</v>
      </c>
      <c r="D7" s="90" t="s">
        <v>373</v>
      </c>
      <c r="E7" s="91" t="s">
        <v>374</v>
      </c>
      <c r="F7" s="92" t="s">
        <v>375</v>
      </c>
      <c r="G7" s="93" t="s">
        <v>376</v>
      </c>
      <c r="H7" s="90" t="s">
        <v>35</v>
      </c>
    </row>
    <row r="8" spans="1:10" ht="15.9" customHeight="1">
      <c r="A8" s="94" t="s">
        <v>18</v>
      </c>
      <c r="B8" s="95"/>
      <c r="C8" s="96"/>
      <c r="D8" s="96"/>
      <c r="E8" s="97"/>
      <c r="F8" s="98"/>
      <c r="G8" s="98"/>
      <c r="H8" s="99"/>
    </row>
    <row r="9" spans="1:10" ht="15.9" customHeight="1">
      <c r="A9" s="94"/>
      <c r="B9" s="100" t="s">
        <v>377</v>
      </c>
      <c r="C9" s="101">
        <f>'Unallocated Detail'!E206</f>
        <v>128701.44102699999</v>
      </c>
      <c r="D9" s="101">
        <f>'Unallocated Detail'!F206</f>
        <v>92785.818973000001</v>
      </c>
      <c r="E9" s="102">
        <v>1</v>
      </c>
      <c r="F9" s="103">
        <f>+C9/H9</f>
        <v>0.5810783023231223</v>
      </c>
      <c r="G9" s="103">
        <f>+D9/H9</f>
        <v>0.41892169767687765</v>
      </c>
      <c r="H9" s="104">
        <f>C9+D9</f>
        <v>221487.26</v>
      </c>
    </row>
    <row r="10" spans="1:10" ht="15.9" customHeight="1">
      <c r="A10" s="94" t="s">
        <v>378</v>
      </c>
      <c r="B10" s="100" t="s">
        <v>379</v>
      </c>
      <c r="C10" s="105">
        <f>'Unallocated Detail'!E207</f>
        <v>535745.35384200001</v>
      </c>
      <c r="D10" s="105">
        <f>'Unallocated Detail'!F207</f>
        <v>318087.07615799998</v>
      </c>
      <c r="E10" s="106">
        <v>2</v>
      </c>
      <c r="F10" s="103">
        <f>+C10/H10</f>
        <v>0.62745959864981948</v>
      </c>
      <c r="G10" s="103">
        <f>+D10/H10</f>
        <v>0.37254040135018063</v>
      </c>
      <c r="H10" s="107">
        <f>C10+D10</f>
        <v>853832.42999999993</v>
      </c>
    </row>
    <row r="11" spans="1:10" ht="15.9" customHeight="1">
      <c r="A11" s="94" t="s">
        <v>378</v>
      </c>
      <c r="B11" s="100" t="s">
        <v>380</v>
      </c>
      <c r="C11" s="105">
        <f>'Unallocated Detail'!E208</f>
        <v>20391441.645651001</v>
      </c>
      <c r="D11" s="105">
        <f>'Unallocated Detail'!F208</f>
        <v>14701872.644348999</v>
      </c>
      <c r="E11" s="106">
        <v>1</v>
      </c>
      <c r="F11" s="103">
        <f>+C11/H11</f>
        <v>0.58106343211537692</v>
      </c>
      <c r="G11" s="103">
        <f>+D11/H11</f>
        <v>0.41893656788462313</v>
      </c>
      <c r="H11" s="107">
        <f>C11+D11</f>
        <v>35093314.289999999</v>
      </c>
    </row>
    <row r="12" spans="1:10" ht="15.9" customHeight="1">
      <c r="A12" s="94" t="s">
        <v>378</v>
      </c>
      <c r="B12" s="100" t="s">
        <v>381</v>
      </c>
      <c r="C12" s="108">
        <f>'Unallocated Detail'!E209</f>
        <v>0</v>
      </c>
      <c r="D12" s="108">
        <f>'Unallocated Detail'!F209</f>
        <v>0</v>
      </c>
      <c r="E12" s="109">
        <v>1</v>
      </c>
      <c r="F12" s="110"/>
      <c r="G12" s="110"/>
      <c r="H12" s="108">
        <f>C12+D12</f>
        <v>0</v>
      </c>
    </row>
    <row r="13" spans="1:10" ht="15.9" customHeight="1">
      <c r="A13" s="94" t="s">
        <v>378</v>
      </c>
      <c r="B13" s="95" t="s">
        <v>382</v>
      </c>
      <c r="C13" s="105">
        <f>SUM(C9:C12)</f>
        <v>21055888.44052</v>
      </c>
      <c r="D13" s="105">
        <f>SUM(D9:D12)</f>
        <v>15112745.539479999</v>
      </c>
      <c r="E13" s="102"/>
      <c r="F13" s="111"/>
      <c r="G13" s="112"/>
      <c r="H13" s="107">
        <f>SUM(H9:H12)</f>
        <v>36168633.979999997</v>
      </c>
      <c r="J13" s="113">
        <v>688984.14999989793</v>
      </c>
    </row>
    <row r="14" spans="1:10" ht="15.9" customHeight="1">
      <c r="A14" s="94" t="s">
        <v>17</v>
      </c>
      <c r="B14" s="95"/>
      <c r="C14" s="114"/>
      <c r="D14" s="114"/>
      <c r="E14" s="106"/>
      <c r="F14" s="112"/>
      <c r="G14" s="112"/>
      <c r="H14" s="115"/>
    </row>
    <row r="15" spans="1:10" ht="15.9" customHeight="1">
      <c r="A15" s="94"/>
      <c r="B15" s="100" t="s">
        <v>383</v>
      </c>
      <c r="C15" s="105">
        <f>'Unallocated Detail'!E213</f>
        <v>820967.27864599996</v>
      </c>
      <c r="D15" s="105">
        <f>'Unallocated Detail'!F213</f>
        <v>591842.65135399997</v>
      </c>
      <c r="E15" s="102">
        <v>1</v>
      </c>
      <c r="F15" s="103">
        <f>+C15/H15</f>
        <v>0.58108827041299183</v>
      </c>
      <c r="G15" s="103">
        <f>+D15/H15</f>
        <v>0.41891172958700823</v>
      </c>
      <c r="H15" s="107">
        <f t="shared" ref="H15:H21" si="0">C15+D15</f>
        <v>1412809.93</v>
      </c>
    </row>
    <row r="16" spans="1:10" ht="15.9" customHeight="1">
      <c r="A16" s="94" t="s">
        <v>378</v>
      </c>
      <c r="B16" s="100" t="s">
        <v>384</v>
      </c>
      <c r="C16" s="105">
        <f>'Unallocated Detail'!E214</f>
        <v>863842.63431700005</v>
      </c>
      <c r="D16" s="105">
        <f>'Unallocated Detail'!F214</f>
        <v>622819.20568299899</v>
      </c>
      <c r="E16" s="106">
        <v>1</v>
      </c>
      <c r="F16" s="103">
        <f>+C16/H16</f>
        <v>0.5810619544233413</v>
      </c>
      <c r="G16" s="103">
        <f>+D16/H16</f>
        <v>0.41893804557665881</v>
      </c>
      <c r="H16" s="107">
        <f t="shared" si="0"/>
        <v>1486661.8399999989</v>
      </c>
    </row>
    <row r="17" spans="1:10" ht="15.9" customHeight="1">
      <c r="A17" s="94" t="s">
        <v>378</v>
      </c>
      <c r="B17" s="100" t="s">
        <v>385</v>
      </c>
      <c r="C17" s="105">
        <f>'Unallocated Detail'!E215</f>
        <v>24399.785791999901</v>
      </c>
      <c r="D17" s="105">
        <f>'Unallocated Detail'!F215</f>
        <v>17575.564207999902</v>
      </c>
      <c r="E17" s="106">
        <v>1</v>
      </c>
      <c r="F17" s="103">
        <f>+C17/H17</f>
        <v>0.58128844171638872</v>
      </c>
      <c r="G17" s="103">
        <f>+D17/H17</f>
        <v>0.41871155828361134</v>
      </c>
      <c r="H17" s="107">
        <f t="shared" si="0"/>
        <v>41975.349999999802</v>
      </c>
    </row>
    <row r="18" spans="1:10" ht="15.9" customHeight="1">
      <c r="A18" s="94"/>
      <c r="B18" s="100" t="s">
        <v>386</v>
      </c>
      <c r="C18" s="105">
        <f>'Unallocated Detail'!E216</f>
        <v>0</v>
      </c>
      <c r="D18" s="105">
        <f>'Unallocated Detail'!F216</f>
        <v>0</v>
      </c>
      <c r="E18" s="106">
        <v>1</v>
      </c>
      <c r="F18" s="103"/>
      <c r="G18" s="103"/>
      <c r="H18" s="107">
        <f t="shared" si="0"/>
        <v>0</v>
      </c>
    </row>
    <row r="19" spans="1:10" ht="15.9" customHeight="1">
      <c r="A19" s="94" t="s">
        <v>378</v>
      </c>
      <c r="B19" s="100" t="s">
        <v>387</v>
      </c>
      <c r="C19" s="105">
        <f>'Unallocated Detail'!E217</f>
        <v>0</v>
      </c>
      <c r="D19" s="105">
        <f>'Unallocated Detail'!F217</f>
        <v>0</v>
      </c>
      <c r="E19" s="106">
        <v>1</v>
      </c>
      <c r="F19" s="103"/>
      <c r="G19" s="103"/>
      <c r="H19" s="107">
        <f t="shared" si="0"/>
        <v>0</v>
      </c>
    </row>
    <row r="20" spans="1:10" ht="15.9" customHeight="1">
      <c r="A20" s="94"/>
      <c r="B20" s="100" t="s">
        <v>388</v>
      </c>
      <c r="C20" s="105">
        <f>'Unallocated Detail'!E218</f>
        <v>0</v>
      </c>
      <c r="D20" s="105">
        <f>'Unallocated Detail'!F218</f>
        <v>0</v>
      </c>
      <c r="E20" s="106">
        <v>1</v>
      </c>
      <c r="F20" s="103"/>
      <c r="G20" s="103"/>
      <c r="H20" s="107">
        <f t="shared" si="0"/>
        <v>0</v>
      </c>
    </row>
    <row r="21" spans="1:10" ht="15.9" customHeight="1">
      <c r="A21" s="94"/>
      <c r="B21" s="100" t="s">
        <v>389</v>
      </c>
      <c r="C21" s="108">
        <f>'Unallocated Detail'!E219</f>
        <v>0</v>
      </c>
      <c r="D21" s="108">
        <f>'Unallocated Detail'!F219</f>
        <v>0</v>
      </c>
      <c r="E21" s="109">
        <v>1</v>
      </c>
      <c r="F21" s="110"/>
      <c r="G21" s="110"/>
      <c r="H21" s="108">
        <f t="shared" si="0"/>
        <v>0</v>
      </c>
    </row>
    <row r="22" spans="1:10" ht="15.9" customHeight="1">
      <c r="A22" s="94" t="s">
        <v>378</v>
      </c>
      <c r="B22" s="95" t="s">
        <v>382</v>
      </c>
      <c r="C22" s="105">
        <f>SUM(C15:C20)</f>
        <v>1709209.698755</v>
      </c>
      <c r="D22" s="105">
        <f>SUM(D15:D20)</f>
        <v>1232237.4212449989</v>
      </c>
      <c r="E22" s="102"/>
      <c r="F22" s="111"/>
      <c r="G22" s="112"/>
      <c r="H22" s="107">
        <f>SUM(H15:H20)</f>
        <v>2941447.1199999982</v>
      </c>
      <c r="J22" s="113">
        <v>-83537.509999989998</v>
      </c>
    </row>
    <row r="23" spans="1:10" ht="15.9" customHeight="1">
      <c r="A23" s="94" t="s">
        <v>15</v>
      </c>
      <c r="B23" s="95"/>
      <c r="C23" s="114"/>
      <c r="D23" s="114"/>
      <c r="E23" s="106"/>
      <c r="F23" s="112"/>
      <c r="G23" s="112"/>
      <c r="H23" s="115"/>
    </row>
    <row r="24" spans="1:10" ht="15.9" customHeight="1">
      <c r="A24" s="94"/>
      <c r="B24" s="100" t="s">
        <v>390</v>
      </c>
      <c r="C24" s="105">
        <f>'Unallocated Detail'!E225</f>
        <v>45886447.093179002</v>
      </c>
      <c r="D24" s="105">
        <f>'Unallocated Detail'!F225</f>
        <v>22611537.456821002</v>
      </c>
      <c r="E24" s="102">
        <v>4</v>
      </c>
      <c r="F24" s="103">
        <f t="shared" ref="F24:F30" si="1">+C24/H24</f>
        <v>0.6698948501132066</v>
      </c>
      <c r="G24" s="103">
        <f t="shared" ref="G24:G30" si="2">+D24/H24</f>
        <v>0.33010514988679324</v>
      </c>
      <c r="H24" s="107">
        <f t="shared" ref="H24:H36" si="3">C24+D24</f>
        <v>68497984.550000012</v>
      </c>
    </row>
    <row r="25" spans="1:10" ht="15.9" customHeight="1">
      <c r="A25" s="94"/>
      <c r="B25" s="100" t="s">
        <v>391</v>
      </c>
      <c r="C25" s="105">
        <f>'Unallocated Detail'!E226</f>
        <v>347879.868556</v>
      </c>
      <c r="D25" s="105">
        <f>'Unallocated Detail'!F226</f>
        <v>103330.131444</v>
      </c>
      <c r="E25" s="102">
        <v>4</v>
      </c>
      <c r="F25" s="103">
        <f t="shared" si="1"/>
        <v>0.77099325936038654</v>
      </c>
      <c r="G25" s="103">
        <f t="shared" si="2"/>
        <v>0.22900674063961349</v>
      </c>
      <c r="H25" s="107">
        <f t="shared" si="3"/>
        <v>451210</v>
      </c>
    </row>
    <row r="26" spans="1:10" ht="15.9" customHeight="1">
      <c r="A26" s="94" t="s">
        <v>378</v>
      </c>
      <c r="B26" s="100" t="s">
        <v>392</v>
      </c>
      <c r="C26" s="105">
        <f>'Unallocated Detail'!E227</f>
        <v>-17462940.479578</v>
      </c>
      <c r="D26" s="105">
        <f>'Unallocated Detail'!F227</f>
        <v>-8689100.2604220007</v>
      </c>
      <c r="E26" s="106">
        <v>4</v>
      </c>
      <c r="F26" s="103">
        <f t="shared" si="1"/>
        <v>0.66774676030800639</v>
      </c>
      <c r="G26" s="103">
        <f t="shared" si="2"/>
        <v>0.33225323969199355</v>
      </c>
      <c r="H26" s="107">
        <f t="shared" si="3"/>
        <v>-26152040.740000002</v>
      </c>
    </row>
    <row r="27" spans="1:10" ht="15.9" customHeight="1">
      <c r="A27" s="94" t="s">
        <v>378</v>
      </c>
      <c r="B27" s="100" t="s">
        <v>393</v>
      </c>
      <c r="C27" s="105">
        <f>'Unallocated Detail'!E228</f>
        <v>13032196.069832001</v>
      </c>
      <c r="D27" s="105">
        <f>'Unallocated Detail'!F228</f>
        <v>6417540.8501679897</v>
      </c>
      <c r="E27" s="106">
        <v>4</v>
      </c>
      <c r="F27" s="103">
        <f t="shared" si="1"/>
        <v>0.67004485065456643</v>
      </c>
      <c r="G27" s="103">
        <f t="shared" si="2"/>
        <v>0.32995514934543357</v>
      </c>
      <c r="H27" s="107">
        <f t="shared" si="3"/>
        <v>19449736.919999991</v>
      </c>
    </row>
    <row r="28" spans="1:10" ht="15.9" customHeight="1">
      <c r="A28" s="94" t="s">
        <v>378</v>
      </c>
      <c r="B28" s="100" t="s">
        <v>394</v>
      </c>
      <c r="C28" s="105">
        <f>'Unallocated Detail'!E229</f>
        <v>38251.059688000001</v>
      </c>
      <c r="D28" s="105">
        <f>'Unallocated Detail'!F229</f>
        <v>24680.020312000001</v>
      </c>
      <c r="E28" s="106">
        <v>3</v>
      </c>
      <c r="F28" s="103">
        <f t="shared" si="1"/>
        <v>0.60782461842383761</v>
      </c>
      <c r="G28" s="103">
        <f t="shared" si="2"/>
        <v>0.39217538157616239</v>
      </c>
      <c r="H28" s="107">
        <f t="shared" si="3"/>
        <v>62931.08</v>
      </c>
    </row>
    <row r="29" spans="1:10" ht="15.9" customHeight="1">
      <c r="A29" s="94" t="s">
        <v>378</v>
      </c>
      <c r="B29" s="100" t="s">
        <v>395</v>
      </c>
      <c r="C29" s="105">
        <f>'Unallocated Detail'!E230</f>
        <v>3596566.4798650001</v>
      </c>
      <c r="D29" s="105">
        <f>'Unallocated Detail'!F230</f>
        <v>2593114.9901349898</v>
      </c>
      <c r="E29" s="106">
        <v>1</v>
      </c>
      <c r="F29" s="103">
        <f t="shared" si="1"/>
        <v>0.58105841105019029</v>
      </c>
      <c r="G29" s="103">
        <f t="shared" si="2"/>
        <v>0.41894158894980976</v>
      </c>
      <c r="H29" s="107">
        <f t="shared" si="3"/>
        <v>6189681.4699999895</v>
      </c>
    </row>
    <row r="30" spans="1:10" ht="15.9" customHeight="1">
      <c r="A30" s="94" t="s">
        <v>378</v>
      </c>
      <c r="B30" s="100" t="s">
        <v>396</v>
      </c>
      <c r="C30" s="105">
        <f>'Unallocated Detail'!E231</f>
        <v>13020708.9814319</v>
      </c>
      <c r="D30" s="105">
        <f>'Unallocated Detail'!F231</f>
        <v>6139321.91856799</v>
      </c>
      <c r="E30" s="106">
        <v>5</v>
      </c>
      <c r="F30" s="103">
        <f t="shared" si="1"/>
        <v>0.67957661704146699</v>
      </c>
      <c r="G30" s="103">
        <f t="shared" si="2"/>
        <v>0.32042338295853295</v>
      </c>
      <c r="H30" s="107">
        <f t="shared" si="3"/>
        <v>19160030.89999989</v>
      </c>
    </row>
    <row r="31" spans="1:10" ht="15.9" customHeight="1">
      <c r="A31" s="94"/>
      <c r="B31" s="100" t="s">
        <v>397</v>
      </c>
      <c r="C31" s="105">
        <f>'Unallocated Detail'!E232</f>
        <v>1230148.5799139999</v>
      </c>
      <c r="D31" s="105">
        <f>'Unallocated Detail'!F232</f>
        <v>608657.800086</v>
      </c>
      <c r="E31" s="106">
        <v>4</v>
      </c>
      <c r="F31" s="103"/>
      <c r="G31" s="103"/>
      <c r="H31" s="107">
        <f t="shared" si="3"/>
        <v>1838806.38</v>
      </c>
    </row>
    <row r="32" spans="1:10" ht="15.9" customHeight="1">
      <c r="A32" s="94" t="s">
        <v>378</v>
      </c>
      <c r="B32" s="100" t="s">
        <v>398</v>
      </c>
      <c r="C32" s="105">
        <f>'Unallocated Detail'!E233</f>
        <v>50948.436223999903</v>
      </c>
      <c r="D32" s="105">
        <f>'Unallocated Detail'!F233</f>
        <v>23544.603776</v>
      </c>
      <c r="E32" s="106">
        <v>4</v>
      </c>
      <c r="F32" s="103">
        <f>+C32/H32</f>
        <v>0.68393552235215482</v>
      </c>
      <c r="G32" s="103">
        <f>+D32/H32</f>
        <v>0.31606447764784507</v>
      </c>
      <c r="H32" s="107">
        <f t="shared" si="3"/>
        <v>74493.039999999906</v>
      </c>
    </row>
    <row r="33" spans="1:10" ht="15.9" customHeight="1">
      <c r="A33" s="94" t="s">
        <v>378</v>
      </c>
      <c r="B33" s="100" t="s">
        <v>399</v>
      </c>
      <c r="C33" s="105">
        <f>'Unallocated Detail'!E234</f>
        <v>1458412.3337019901</v>
      </c>
      <c r="D33" s="105">
        <f>'Unallocated Detail'!F234</f>
        <v>712840.56629800005</v>
      </c>
      <c r="E33" s="106">
        <v>4</v>
      </c>
      <c r="F33" s="103">
        <f>+C33/H33</f>
        <v>0.67169159967592751</v>
      </c>
      <c r="G33" s="103">
        <f>+D33/H33</f>
        <v>0.32830840032407249</v>
      </c>
      <c r="H33" s="107">
        <f t="shared" si="3"/>
        <v>2171252.8999999901</v>
      </c>
    </row>
    <row r="34" spans="1:10" ht="15.9" customHeight="1">
      <c r="A34" s="94" t="s">
        <v>378</v>
      </c>
      <c r="B34" s="100" t="s">
        <v>400</v>
      </c>
      <c r="C34" s="105">
        <f>'Unallocated Detail'!E235</f>
        <v>12457372.722701</v>
      </c>
      <c r="D34" s="105">
        <f>'Unallocated Detail'!F235</f>
        <v>6128276.6472990001</v>
      </c>
      <c r="E34" s="106">
        <v>4</v>
      </c>
      <c r="F34" s="103">
        <f>+C34/H34</f>
        <v>0.67026835999656009</v>
      </c>
      <c r="G34" s="103">
        <f>+D34/H34</f>
        <v>0.32973164000343991</v>
      </c>
      <c r="H34" s="107">
        <f t="shared" si="3"/>
        <v>18585649.370000001</v>
      </c>
    </row>
    <row r="35" spans="1:10" ht="15.9" customHeight="1">
      <c r="A35" s="94"/>
      <c r="B35" s="100" t="s">
        <v>401</v>
      </c>
      <c r="C35" s="105">
        <f>'Unallocated Detail'!E236</f>
        <v>0</v>
      </c>
      <c r="D35" s="105">
        <f>'Unallocated Detail'!F236</f>
        <v>0</v>
      </c>
      <c r="E35" s="106">
        <v>4</v>
      </c>
      <c r="F35" s="103"/>
      <c r="G35" s="103"/>
      <c r="H35" s="107">
        <f t="shared" si="3"/>
        <v>0</v>
      </c>
    </row>
    <row r="36" spans="1:10" ht="15.9" customHeight="1">
      <c r="A36" s="94"/>
      <c r="B36" s="100" t="s">
        <v>402</v>
      </c>
      <c r="C36" s="108">
        <f>'Unallocated Detail'!E237</f>
        <v>14477207.771069</v>
      </c>
      <c r="D36" s="108">
        <f>'Unallocated Detail'!F237</f>
        <v>7090942.8389309896</v>
      </c>
      <c r="E36" s="109">
        <v>4</v>
      </c>
      <c r="F36" s="110">
        <f>+C36/H36</f>
        <v>0.67123083628490143</v>
      </c>
      <c r="G36" s="110">
        <f>+D36/H36</f>
        <v>0.32876916371509857</v>
      </c>
      <c r="H36" s="108">
        <f t="shared" si="3"/>
        <v>21568150.609999988</v>
      </c>
    </row>
    <row r="37" spans="1:10" ht="15.9" customHeight="1">
      <c r="A37" s="94" t="s">
        <v>378</v>
      </c>
      <c r="B37" s="95" t="s">
        <v>382</v>
      </c>
      <c r="C37" s="105">
        <f>SUM(C24:C36)</f>
        <v>88133198.916583911</v>
      </c>
      <c r="D37" s="105">
        <f>SUM(D24:D36)</f>
        <v>43764687.563415959</v>
      </c>
      <c r="E37" s="102"/>
      <c r="F37" s="111"/>
      <c r="G37" s="112"/>
      <c r="H37" s="107">
        <f>SUM(H24:H36)</f>
        <v>131897886.47999986</v>
      </c>
      <c r="J37" s="113">
        <v>2958155.0499997735</v>
      </c>
    </row>
    <row r="38" spans="1:10" ht="15.9" customHeight="1">
      <c r="A38" s="94" t="s">
        <v>403</v>
      </c>
      <c r="B38" s="95"/>
      <c r="C38" s="114"/>
      <c r="D38" s="114"/>
      <c r="E38" s="106"/>
      <c r="F38" s="112"/>
      <c r="G38" s="112"/>
      <c r="H38" s="115"/>
    </row>
    <row r="39" spans="1:10" ht="15.9" customHeight="1">
      <c r="A39" s="94"/>
      <c r="B39" s="100" t="s">
        <v>404</v>
      </c>
      <c r="C39" s="105">
        <f>'Unallocated Detail'!E243</f>
        <v>16352136.2489719</v>
      </c>
      <c r="D39" s="105">
        <f>'Unallocated Detail'!F243</f>
        <v>7988630.4310280001</v>
      </c>
      <c r="E39" s="106">
        <v>4</v>
      </c>
      <c r="F39" s="103">
        <f>+C39/H39</f>
        <v>0.67180037769344281</v>
      </c>
      <c r="G39" s="103">
        <f>+D39/H39</f>
        <v>0.32819962230655725</v>
      </c>
      <c r="H39" s="107">
        <f>C39+D39</f>
        <v>24340766.679999899</v>
      </c>
    </row>
    <row r="40" spans="1:10" ht="15.9" customHeight="1">
      <c r="A40" s="94"/>
      <c r="B40" s="116" t="s">
        <v>405</v>
      </c>
      <c r="C40" s="108">
        <f>'Unallocated Detail'!E244</f>
        <v>0</v>
      </c>
      <c r="D40" s="108">
        <f>'Unallocated Detail'!F244</f>
        <v>0</v>
      </c>
      <c r="E40" s="109">
        <v>4</v>
      </c>
      <c r="F40" s="110"/>
      <c r="G40" s="110"/>
      <c r="H40" s="108">
        <f>C40+D40</f>
        <v>0</v>
      </c>
    </row>
    <row r="41" spans="1:10" ht="15.9" customHeight="1">
      <c r="A41" s="94"/>
      <c r="B41" s="95" t="s">
        <v>382</v>
      </c>
      <c r="C41" s="105">
        <f>SUM(C39:C40)</f>
        <v>16352136.2489719</v>
      </c>
      <c r="D41" s="105">
        <f>SUM(D39:D40)</f>
        <v>7988630.4310280001</v>
      </c>
      <c r="E41" s="102"/>
      <c r="F41" s="112"/>
      <c r="G41" s="112"/>
      <c r="H41" s="107">
        <f>SUM(H39:H40)</f>
        <v>24340766.679999899</v>
      </c>
      <c r="J41" s="113">
        <v>1831249.9200000018</v>
      </c>
    </row>
    <row r="42" spans="1:10" ht="15.9" customHeight="1">
      <c r="A42" s="94" t="s">
        <v>13</v>
      </c>
      <c r="B42" s="100"/>
      <c r="C42" s="105"/>
      <c r="D42" s="105"/>
      <c r="E42" s="102"/>
      <c r="F42" s="112"/>
      <c r="G42" s="112"/>
      <c r="H42" s="107"/>
    </row>
    <row r="43" spans="1:10" ht="15.9" customHeight="1">
      <c r="A43" s="94"/>
      <c r="B43" s="100" t="s">
        <v>406</v>
      </c>
      <c r="C43" s="105">
        <f>'Unallocated Detail'!E247</f>
        <v>25089601.147762001</v>
      </c>
      <c r="D43" s="105">
        <f>'Unallocated Detail'!F247</f>
        <v>12297820.8722379</v>
      </c>
      <c r="E43" s="106">
        <v>4</v>
      </c>
      <c r="F43" s="103">
        <f>+C43/H43</f>
        <v>0.67107063798998112</v>
      </c>
      <c r="G43" s="103">
        <f>+D43/H43</f>
        <v>0.32892936201001893</v>
      </c>
      <c r="H43" s="107">
        <f>C43+D43</f>
        <v>37387422.019999899</v>
      </c>
    </row>
    <row r="44" spans="1:10" ht="15.9" customHeight="1">
      <c r="A44" s="94"/>
      <c r="B44" s="100" t="s">
        <v>407</v>
      </c>
      <c r="C44" s="105">
        <f>'Unallocated Detail'!E248</f>
        <v>0</v>
      </c>
      <c r="D44" s="105">
        <f>'Unallocated Detail'!F248</f>
        <v>0</v>
      </c>
      <c r="E44" s="106">
        <v>4</v>
      </c>
      <c r="F44" s="103"/>
      <c r="G44" s="103"/>
      <c r="H44" s="107">
        <f>C44+D44</f>
        <v>0</v>
      </c>
    </row>
    <row r="45" spans="1:10" ht="15.9" customHeight="1">
      <c r="A45" s="94"/>
      <c r="B45" s="116" t="s">
        <v>408</v>
      </c>
      <c r="C45" s="108">
        <f>'Unallocated Detail'!E249</f>
        <v>0</v>
      </c>
      <c r="D45" s="108">
        <f>'Unallocated Detail'!F249</f>
        <v>0</v>
      </c>
      <c r="E45" s="109">
        <v>4</v>
      </c>
      <c r="F45" s="110"/>
      <c r="G45" s="110"/>
      <c r="H45" s="107">
        <f>C45+D45</f>
        <v>0</v>
      </c>
    </row>
    <row r="46" spans="1:10" ht="15.9" customHeight="1">
      <c r="A46" s="94" t="s">
        <v>378</v>
      </c>
      <c r="B46" s="95" t="s">
        <v>382</v>
      </c>
      <c r="C46" s="105">
        <f>SUM(C43:C45)</f>
        <v>25089601.147762001</v>
      </c>
      <c r="D46" s="105">
        <f>SUM(D43:D45)</f>
        <v>12297820.8722379</v>
      </c>
      <c r="E46" s="102"/>
      <c r="F46" s="112"/>
      <c r="G46" s="112"/>
      <c r="H46" s="117">
        <f>SUM(H43:H45)</f>
        <v>37387422.019999899</v>
      </c>
      <c r="J46" s="113">
        <v>1149483.9900001027</v>
      </c>
    </row>
    <row r="47" spans="1:10" ht="15.9" customHeight="1">
      <c r="A47" s="118" t="s">
        <v>409</v>
      </c>
      <c r="B47" s="95"/>
      <c r="C47" s="105"/>
      <c r="D47" s="105"/>
      <c r="E47" s="102"/>
      <c r="F47" s="112"/>
      <c r="G47" s="112"/>
      <c r="H47" s="107"/>
      <c r="J47" s="113"/>
    </row>
    <row r="48" spans="1:10" ht="15.9" customHeight="1">
      <c r="A48" s="94" t="s">
        <v>277</v>
      </c>
      <c r="B48" s="95"/>
      <c r="C48" s="105">
        <f>'Unallocated Detail'!E255</f>
        <v>0</v>
      </c>
      <c r="D48" s="105">
        <f>'Unallocated Detail'!F255</f>
        <v>0</v>
      </c>
      <c r="E48" s="106"/>
      <c r="F48" s="112"/>
      <c r="G48" s="112"/>
      <c r="H48" s="107">
        <f t="shared" ref="H48:H53" si="4">C48+D48</f>
        <v>0</v>
      </c>
      <c r="J48" s="113"/>
    </row>
    <row r="49" spans="1:10" ht="15.9" customHeight="1">
      <c r="A49" s="94" t="s">
        <v>278</v>
      </c>
      <c r="B49" s="95"/>
      <c r="C49" s="105">
        <f>'Unallocated Detail'!E256</f>
        <v>81426.541724999901</v>
      </c>
      <c r="D49" s="105">
        <f>'Unallocated Detail'!F256</f>
        <v>37600.708274999997</v>
      </c>
      <c r="E49" s="106">
        <v>4</v>
      </c>
      <c r="F49" s="112">
        <f>+C49/H49</f>
        <v>0.68409999999999971</v>
      </c>
      <c r="G49" s="112">
        <f>+D49/H49</f>
        <v>0.31590000000000024</v>
      </c>
      <c r="H49" s="107">
        <f t="shared" si="4"/>
        <v>119027.2499999999</v>
      </c>
      <c r="J49" s="113"/>
    </row>
    <row r="50" spans="1:10" ht="15.9" customHeight="1">
      <c r="A50" s="94" t="s">
        <v>279</v>
      </c>
      <c r="B50" s="95"/>
      <c r="C50" s="105">
        <f>'Unallocated Detail'!E257</f>
        <v>0</v>
      </c>
      <c r="D50" s="105">
        <f>'Unallocated Detail'!F257</f>
        <v>0</v>
      </c>
      <c r="E50" s="106">
        <v>4</v>
      </c>
      <c r="F50" s="112"/>
      <c r="G50" s="112"/>
      <c r="H50" s="107">
        <f t="shared" si="4"/>
        <v>0</v>
      </c>
      <c r="J50" s="113"/>
    </row>
    <row r="51" spans="1:10" ht="15.9" customHeight="1">
      <c r="A51" s="94" t="s">
        <v>280</v>
      </c>
      <c r="B51" s="95"/>
      <c r="C51" s="105">
        <f>'Unallocated Detail'!E258</f>
        <v>0</v>
      </c>
      <c r="D51" s="105">
        <f>'Unallocated Detail'!F258</f>
        <v>0</v>
      </c>
      <c r="E51" s="106">
        <v>4</v>
      </c>
      <c r="F51" s="112"/>
      <c r="G51" s="112"/>
      <c r="H51" s="107">
        <f t="shared" si="4"/>
        <v>0</v>
      </c>
      <c r="J51" s="113"/>
    </row>
    <row r="52" spans="1:10" ht="15.9" customHeight="1">
      <c r="A52" s="94" t="s">
        <v>281</v>
      </c>
      <c r="B52" s="95"/>
      <c r="C52" s="105">
        <f>'Unallocated Detail'!E259</f>
        <v>0</v>
      </c>
      <c r="D52" s="105">
        <f>'Unallocated Detail'!F259</f>
        <v>0</v>
      </c>
      <c r="E52" s="106"/>
      <c r="F52" s="112"/>
      <c r="G52" s="112"/>
      <c r="H52" s="107">
        <f t="shared" si="4"/>
        <v>0</v>
      </c>
      <c r="J52" s="113"/>
    </row>
    <row r="53" spans="1:10" ht="15.9" customHeight="1">
      <c r="A53" s="94" t="s">
        <v>282</v>
      </c>
      <c r="B53" s="95"/>
      <c r="C53" s="108">
        <f>'Unallocated Detail'!E260</f>
        <v>0</v>
      </c>
      <c r="D53" s="108">
        <f>'Unallocated Detail'!F260</f>
        <v>0</v>
      </c>
      <c r="E53" s="109"/>
      <c r="F53" s="119"/>
      <c r="G53" s="119"/>
      <c r="H53" s="120">
        <f t="shared" si="4"/>
        <v>0</v>
      </c>
      <c r="J53" s="113"/>
    </row>
    <row r="54" spans="1:10" ht="15.9" customHeight="1">
      <c r="A54" s="94" t="s">
        <v>283</v>
      </c>
      <c r="B54" s="95"/>
      <c r="C54" s="114">
        <f>SUM(C48:C53)</f>
        <v>81426.541724999901</v>
      </c>
      <c r="D54" s="114">
        <f>SUM(D48:D53)</f>
        <v>37600.708274999997</v>
      </c>
      <c r="E54" s="106"/>
      <c r="F54" s="112"/>
      <c r="G54" s="112"/>
      <c r="H54" s="114">
        <f>SUM(H48:H53)</f>
        <v>119027.2499999999</v>
      </c>
    </row>
    <row r="55" spans="1:10" ht="15.9" customHeight="1">
      <c r="A55" s="94" t="s">
        <v>410</v>
      </c>
      <c r="B55" s="121"/>
      <c r="C55" s="114"/>
      <c r="D55" s="114"/>
      <c r="E55" s="106"/>
      <c r="F55" s="112"/>
      <c r="G55" s="112"/>
      <c r="H55" s="115"/>
    </row>
    <row r="56" spans="1:10" ht="15.9" customHeight="1">
      <c r="A56" s="94"/>
      <c r="B56" s="116" t="s">
        <v>345</v>
      </c>
      <c r="C56" s="108">
        <f>'Unallocated Detail'!E269</f>
        <v>4010223.7062459989</v>
      </c>
      <c r="D56" s="108">
        <f>'Unallocated Detail'!F269</f>
        <v>1980862.433753999</v>
      </c>
      <c r="E56" s="122">
        <v>4</v>
      </c>
      <c r="F56" s="110">
        <f>+C56/H56</f>
        <v>0.66936505543984726</v>
      </c>
      <c r="G56" s="110">
        <f>+D56/H56</f>
        <v>0.3306349445601528</v>
      </c>
      <c r="H56" s="107">
        <f>C56+D56</f>
        <v>5991086.1399999978</v>
      </c>
      <c r="J56" s="113"/>
    </row>
    <row r="57" spans="1:10" ht="15.9" customHeight="1">
      <c r="A57" s="94" t="s">
        <v>378</v>
      </c>
      <c r="B57" s="95" t="s">
        <v>382</v>
      </c>
      <c r="C57" s="105">
        <f>C56</f>
        <v>4010223.7062459989</v>
      </c>
      <c r="D57" s="105">
        <f>D56</f>
        <v>1980862.433753999</v>
      </c>
      <c r="E57" s="102"/>
      <c r="F57" s="112"/>
      <c r="G57" s="112"/>
      <c r="H57" s="117">
        <f>SUM(H56)</f>
        <v>5991086.1399999978</v>
      </c>
      <c r="J57" s="113">
        <v>-494923.86000000034</v>
      </c>
    </row>
    <row r="58" spans="1:10" ht="15.9" customHeight="1">
      <c r="A58" s="94"/>
      <c r="B58" s="95"/>
      <c r="C58" s="105"/>
      <c r="D58" s="105"/>
      <c r="E58" s="102"/>
      <c r="F58" s="112"/>
      <c r="G58" s="112"/>
      <c r="H58" s="107"/>
    </row>
    <row r="59" spans="1:10" ht="15.9" customHeight="1">
      <c r="A59" s="123" t="s">
        <v>411</v>
      </c>
      <c r="B59" s="121"/>
      <c r="C59" s="124"/>
      <c r="D59" s="124"/>
      <c r="E59" s="125"/>
      <c r="F59" s="126"/>
      <c r="G59" s="126"/>
      <c r="H59" s="127"/>
    </row>
    <row r="60" spans="1:10" ht="15.9" customHeight="1">
      <c r="A60" s="123"/>
      <c r="B60" s="116" t="s">
        <v>412</v>
      </c>
      <c r="C60" s="108">
        <v>0</v>
      </c>
      <c r="D60" s="108">
        <v>0</v>
      </c>
      <c r="E60" s="122">
        <v>4</v>
      </c>
      <c r="F60" s="110"/>
      <c r="G60" s="110"/>
      <c r="H60" s="120">
        <v>0</v>
      </c>
    </row>
    <row r="61" spans="1:10" ht="15.9" customHeight="1">
      <c r="A61" s="123"/>
      <c r="B61" s="95" t="s">
        <v>382</v>
      </c>
      <c r="C61" s="105">
        <f>SUM(C60)</f>
        <v>0</v>
      </c>
      <c r="D61" s="105">
        <f>SUM(D60)</f>
        <v>0</v>
      </c>
      <c r="E61" s="102"/>
      <c r="F61" s="112"/>
      <c r="G61" s="112"/>
      <c r="H61" s="107">
        <f>SUM(H60)</f>
        <v>0</v>
      </c>
    </row>
    <row r="62" spans="1:10" ht="15.9" customHeight="1">
      <c r="A62" s="123"/>
      <c r="B62" s="121"/>
      <c r="C62" s="105"/>
      <c r="D62" s="105"/>
      <c r="E62" s="102"/>
      <c r="F62" s="112"/>
      <c r="G62" s="112"/>
      <c r="H62" s="127"/>
    </row>
    <row r="63" spans="1:10" ht="15.9" customHeight="1">
      <c r="A63" s="128" t="s">
        <v>413</v>
      </c>
      <c r="B63" s="95"/>
      <c r="C63" s="114"/>
      <c r="D63" s="114"/>
      <c r="E63" s="106"/>
      <c r="F63" s="112"/>
      <c r="G63" s="112"/>
      <c r="H63" s="115"/>
    </row>
    <row r="64" spans="1:10" ht="15.9" customHeight="1">
      <c r="A64" s="128"/>
      <c r="B64" s="116" t="s">
        <v>414</v>
      </c>
      <c r="C64" s="105">
        <v>0</v>
      </c>
      <c r="D64" s="105">
        <v>0</v>
      </c>
      <c r="E64" s="106">
        <v>4</v>
      </c>
      <c r="F64" s="103"/>
      <c r="G64" s="103"/>
      <c r="H64" s="107">
        <f>C64+D64</f>
        <v>0</v>
      </c>
    </row>
    <row r="65" spans="1:11" ht="15.9" customHeight="1">
      <c r="A65" s="94"/>
      <c r="B65" s="116" t="s">
        <v>415</v>
      </c>
      <c r="C65" s="108">
        <v>0</v>
      </c>
      <c r="D65" s="108">
        <v>0</v>
      </c>
      <c r="E65" s="129">
        <v>4</v>
      </c>
      <c r="F65" s="110"/>
      <c r="G65" s="110"/>
      <c r="H65" s="108">
        <f>C65+D65</f>
        <v>0</v>
      </c>
    </row>
    <row r="66" spans="1:11" ht="15.9" customHeight="1">
      <c r="A66" s="130" t="s">
        <v>378</v>
      </c>
      <c r="B66" s="131" t="s">
        <v>382</v>
      </c>
      <c r="C66" s="108">
        <f>SUM(C64:C65)</f>
        <v>0</v>
      </c>
      <c r="D66" s="108">
        <f>SUM(D64:D65)</f>
        <v>0</v>
      </c>
      <c r="E66" s="122"/>
      <c r="F66" s="132"/>
      <c r="G66" s="132"/>
      <c r="H66" s="108">
        <f>SUM(H64:H65)</f>
        <v>0</v>
      </c>
      <c r="J66" s="113">
        <v>-35000</v>
      </c>
    </row>
    <row r="67" spans="1:11" ht="12" customHeight="1">
      <c r="A67" s="94"/>
      <c r="B67" s="95"/>
      <c r="C67" s="114"/>
      <c r="D67" s="114"/>
      <c r="E67" s="133"/>
      <c r="F67" s="112"/>
      <c r="G67" s="112"/>
      <c r="H67" s="115"/>
    </row>
    <row r="68" spans="1:11" ht="15.9" customHeight="1">
      <c r="A68" s="130" t="s">
        <v>416</v>
      </c>
      <c r="B68" s="131"/>
      <c r="C68" s="134">
        <f>C66+C61+C57+C46+C41+C37+C22+C13+C54</f>
        <v>156431684.70056382</v>
      </c>
      <c r="D68" s="134">
        <f>D66+D61+D57+D46+D41+D37+D22+D13+D54</f>
        <v>82414584.969435856</v>
      </c>
      <c r="E68" s="135"/>
      <c r="F68" s="136"/>
      <c r="G68" s="137"/>
      <c r="H68" s="134">
        <f>H66+H61+H57+H46+H41+H37+H22+H13+H54</f>
        <v>238846269.66999963</v>
      </c>
    </row>
    <row r="69" spans="1:11" ht="11.25" customHeight="1">
      <c r="C69" s="138"/>
      <c r="D69" s="138"/>
      <c r="E69" s="138"/>
      <c r="F69" s="138"/>
    </row>
    <row r="70" spans="1:11" ht="15.9" customHeight="1">
      <c r="E70" s="139" t="s">
        <v>34</v>
      </c>
      <c r="F70" s="140" t="s">
        <v>33</v>
      </c>
      <c r="G70" s="141" t="s">
        <v>34</v>
      </c>
      <c r="H70" s="142" t="s">
        <v>33</v>
      </c>
    </row>
    <row r="71" spans="1:11" ht="15.9" customHeight="1">
      <c r="B71" s="143" t="s">
        <v>417</v>
      </c>
      <c r="C71" s="144"/>
      <c r="D71" s="144"/>
      <c r="E71" s="170" t="s">
        <v>418</v>
      </c>
      <c r="F71" s="171"/>
      <c r="G71" s="172" t="s">
        <v>419</v>
      </c>
      <c r="H71" s="173"/>
    </row>
    <row r="72" spans="1:11" ht="15.9" customHeight="1">
      <c r="B72" s="145">
        <v>1</v>
      </c>
      <c r="C72" s="146" t="s">
        <v>420</v>
      </c>
      <c r="D72" s="147"/>
      <c r="E72" s="148">
        <v>0.58130000000000004</v>
      </c>
      <c r="F72" s="149">
        <v>0.41870000000000002</v>
      </c>
      <c r="G72" s="150">
        <v>0.58099999999999996</v>
      </c>
      <c r="H72" s="151">
        <v>0.41899999999999998</v>
      </c>
      <c r="J72" s="152"/>
    </row>
    <row r="73" spans="1:11" ht="15.9" customHeight="1">
      <c r="B73" s="145">
        <v>2</v>
      </c>
      <c r="C73" s="146" t="s">
        <v>421</v>
      </c>
      <c r="D73" s="147"/>
      <c r="E73" s="153">
        <v>0.62680000000000002</v>
      </c>
      <c r="F73" s="154">
        <v>0.37319999999999998</v>
      </c>
      <c r="G73" s="155">
        <v>0.62770000000000004</v>
      </c>
      <c r="H73" s="156">
        <v>0.37230000000000002</v>
      </c>
    </row>
    <row r="74" spans="1:11" ht="15.9" customHeight="1">
      <c r="B74" s="145">
        <v>3</v>
      </c>
      <c r="C74" s="147" t="s">
        <v>422</v>
      </c>
      <c r="D74" s="147"/>
      <c r="E74" s="153">
        <v>0.60940000000000005</v>
      </c>
      <c r="F74" s="154">
        <v>0.3906</v>
      </c>
      <c r="G74" s="155">
        <v>0.60780000000000001</v>
      </c>
      <c r="H74" s="156">
        <v>0.39219999999999999</v>
      </c>
    </row>
    <row r="75" spans="1:11" ht="15.9" customHeight="1">
      <c r="B75" s="145">
        <v>4</v>
      </c>
      <c r="C75" s="146" t="s">
        <v>423</v>
      </c>
      <c r="D75" s="147"/>
      <c r="E75" s="153">
        <v>0.68410000000000004</v>
      </c>
      <c r="F75" s="154">
        <v>0.31590000000000001</v>
      </c>
      <c r="G75" s="155">
        <v>0.66769999999999996</v>
      </c>
      <c r="H75" s="156">
        <v>0.33229999999999998</v>
      </c>
      <c r="J75" s="157">
        <f>+E75*6</f>
        <v>4.1046000000000005</v>
      </c>
      <c r="K75" s="158"/>
    </row>
    <row r="76" spans="1:11" ht="15.9" customHeight="1">
      <c r="B76" s="129">
        <v>5</v>
      </c>
      <c r="C76" s="159" t="s">
        <v>424</v>
      </c>
      <c r="D76" s="160"/>
      <c r="E76" s="161">
        <v>0.69989999999999997</v>
      </c>
      <c r="F76" s="162">
        <v>0.30009999999999998</v>
      </c>
      <c r="G76" s="163">
        <v>0.67530000000000001</v>
      </c>
      <c r="H76" s="164">
        <v>0.32469999999999999</v>
      </c>
      <c r="J76" s="157">
        <f>+G75*6</f>
        <v>4.0061999999999998</v>
      </c>
      <c r="K76" s="165">
        <f>AVERAGE(E75,G75)</f>
        <v>0.67589999999999995</v>
      </c>
    </row>
    <row r="77" spans="1:11" ht="15.9" customHeight="1">
      <c r="A77" s="166"/>
      <c r="C77" s="152"/>
      <c r="D77" s="152"/>
      <c r="E77" s="152"/>
      <c r="F77" s="152"/>
      <c r="G77" s="152"/>
      <c r="H77" s="152"/>
    </row>
    <row r="78" spans="1:11" ht="15.9" customHeight="1">
      <c r="C78" s="152"/>
      <c r="D78" s="152"/>
      <c r="E78" s="152"/>
      <c r="F78" s="152"/>
      <c r="G78" s="152"/>
      <c r="H78" s="152"/>
    </row>
  </sheetData>
  <mergeCells count="7">
    <mergeCell ref="E71:F71"/>
    <mergeCell ref="G71:H71"/>
    <mergeCell ref="B1:H1"/>
    <mergeCell ref="B2:H2"/>
    <mergeCell ref="A3:H3"/>
    <mergeCell ref="B4:H4"/>
    <mergeCell ref="B5:H5"/>
  </mergeCells>
  <conditionalFormatting sqref="J22 J13 J37 J41 J46:J53 J66 J56:J57">
    <cfRule type="cellIs" dxfId="0" priority="1" stopIfTrue="1" operator="notEqual">
      <formula>0</formula>
    </cfRule>
  </conditionalFormatting>
  <pageMargins left="0.7" right="0.7" top="0.75" bottom="0.75" header="0.3" footer="0.3"/>
  <pageSetup scale="55" fitToWidth="0" fitToHeight="0" orientation="portrait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AF22F406448A8649E0BE8202519" ma:contentTypeVersion="104" ma:contentTypeDescription="" ma:contentTypeScope="" ma:versionID="1bb343ef30315b46bac47112e9d49a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2017-11-14T08:00:00+00:00</OpenedDate>
    <Date1 xmlns="dc463f71-b30c-4ab2-9473-d307f9d35888">2017-11-14T08:00:00+00:00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171123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9B991A5-E6E8-4A1B-AFB8-706B3C247ABA}"/>
</file>

<file path=customXml/itemProps2.xml><?xml version="1.0" encoding="utf-8"?>
<ds:datastoreItem xmlns:ds="http://schemas.openxmlformats.org/officeDocument/2006/customXml" ds:itemID="{F7017939-F9E6-4037-9C7C-F76CC836D884}"/>
</file>

<file path=customXml/itemProps3.xml><?xml version="1.0" encoding="utf-8"?>
<ds:datastoreItem xmlns:ds="http://schemas.openxmlformats.org/officeDocument/2006/customXml" ds:itemID="{B348FB5A-5E1F-421A-8700-BD7227A5B8FF}"/>
</file>

<file path=customXml/itemProps4.xml><?xml version="1.0" encoding="utf-8"?>
<ds:datastoreItem xmlns:ds="http://schemas.openxmlformats.org/officeDocument/2006/customXml" ds:itemID="{B719960E-2B37-4816-8848-93302003CB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Unallocated Detail</vt:lpstr>
      <vt:lpstr>Common by Account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Puget Sound Energy</cp:lastModifiedBy>
  <cp:lastPrinted>2017-11-13T22:23:38Z</cp:lastPrinted>
  <dcterms:created xsi:type="dcterms:W3CDTF">2017-10-30T16:51:04Z</dcterms:created>
  <dcterms:modified xsi:type="dcterms:W3CDTF">2017-11-14T19:06:36Z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0x0101006E56B4D1795A2E4DB2F0B01679ED314A0042BA6AF22F406448A8649E0BE8202519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